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G:\Bendri diskai\Planavimas\Ugdymo planas\"/>
    </mc:Choice>
  </mc:AlternateContent>
  <bookViews>
    <workbookView xWindow="-120" yWindow="-120" windowWidth="29040" windowHeight="15720" tabRatio="595"/>
  </bookViews>
  <sheets>
    <sheet name="Planas" sheetId="1" r:id="rId1"/>
    <sheet name="Pamokos" sheetId="2" state="hidden" r:id="rId2"/>
  </sheets>
  <definedNames>
    <definedName name="_xlnm.Print_Area" localSheetId="0">Planas!$A$1:$K$72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P3" i="2" l="1"/>
  <c r="AK3" i="2"/>
  <c r="Q59" i="1"/>
  <c r="T59" i="1"/>
  <c r="T54" i="1"/>
  <c r="V54" i="1" s="1"/>
  <c r="Q54" i="1"/>
  <c r="Q29" i="1"/>
  <c r="T29" i="1"/>
  <c r="X29" i="1" s="1"/>
  <c r="H29" i="1" s="1"/>
  <c r="T4" i="2" s="1"/>
  <c r="V47" i="1"/>
  <c r="M47" i="1" s="1"/>
  <c r="V45" i="1"/>
  <c r="V22" i="1"/>
  <c r="V46" i="1"/>
  <c r="M46" i="1" s="1"/>
  <c r="V44" i="1"/>
  <c r="Q43" i="1"/>
  <c r="T43" i="1"/>
  <c r="X43" i="1" s="1"/>
  <c r="H43" i="1" s="1"/>
  <c r="Q44" i="1"/>
  <c r="T44" i="1"/>
  <c r="Q45" i="1"/>
  <c r="T45" i="1"/>
  <c r="Q46" i="1"/>
  <c r="T46" i="1"/>
  <c r="Q47" i="1"/>
  <c r="T47" i="1"/>
  <c r="Q48" i="1"/>
  <c r="T48" i="1"/>
  <c r="AO3" i="2"/>
  <c r="AN3" i="2"/>
  <c r="AM3" i="2"/>
  <c r="AL3" i="2"/>
  <c r="AJ3" i="2"/>
  <c r="Y41" i="1"/>
  <c r="X41" i="1"/>
  <c r="Y40" i="1"/>
  <c r="X40" i="1"/>
  <c r="A1" i="2"/>
  <c r="AR4" i="2"/>
  <c r="D4" i="2"/>
  <c r="C4" i="2"/>
  <c r="T58" i="1"/>
  <c r="T56" i="1"/>
  <c r="T57" i="1"/>
  <c r="T55" i="1"/>
  <c r="T53" i="1"/>
  <c r="Q58" i="1"/>
  <c r="Q26" i="1"/>
  <c r="M13" i="1"/>
  <c r="M12" i="1"/>
  <c r="Q21" i="1"/>
  <c r="Q22" i="1"/>
  <c r="Q42" i="1"/>
  <c r="X38" i="1"/>
  <c r="Y38" i="1"/>
  <c r="X39" i="1"/>
  <c r="Y39" i="1"/>
  <c r="T42" i="1"/>
  <c r="Y42" i="1" s="1"/>
  <c r="X51" i="1"/>
  <c r="Y51" i="1"/>
  <c r="X52" i="1"/>
  <c r="Y52" i="1"/>
  <c r="Q53" i="1"/>
  <c r="Q55" i="1"/>
  <c r="Q56" i="1"/>
  <c r="Q57" i="1"/>
  <c r="X15" i="1"/>
  <c r="Y15" i="1"/>
  <c r="X16" i="1"/>
  <c r="Y17" i="1"/>
  <c r="X17" i="1"/>
  <c r="X18" i="1"/>
  <c r="Y18" i="1"/>
  <c r="T19" i="1"/>
  <c r="T20" i="1"/>
  <c r="T21" i="1"/>
  <c r="T22" i="1"/>
  <c r="T23" i="1"/>
  <c r="Y23" i="1" s="1"/>
  <c r="I23" i="1" s="1"/>
  <c r="T24" i="1"/>
  <c r="Y24" i="1" s="1"/>
  <c r="I24" i="1" s="1"/>
  <c r="T25" i="1"/>
  <c r="T26" i="1"/>
  <c r="T27" i="1"/>
  <c r="Y27" i="1" s="1"/>
  <c r="I27" i="1" s="1"/>
  <c r="T28" i="1"/>
  <c r="X28" i="1" s="1"/>
  <c r="H28" i="1" s="1"/>
  <c r="S4" i="2" s="1"/>
  <c r="T30" i="1"/>
  <c r="Y30" i="1" s="1"/>
  <c r="I30" i="1" s="1"/>
  <c r="T31" i="1"/>
  <c r="T32" i="1"/>
  <c r="T33" i="1"/>
  <c r="T34" i="1"/>
  <c r="T35" i="1"/>
  <c r="T36" i="1"/>
  <c r="T37" i="1"/>
  <c r="T14" i="1"/>
  <c r="M14" i="1" s="1"/>
  <c r="Q13" i="1"/>
  <c r="Q14" i="1"/>
  <c r="Q12" i="1"/>
  <c r="Y25" i="1" l="1"/>
  <c r="I25" i="1" s="1"/>
  <c r="X25" i="1"/>
  <c r="H25" i="1" s="1"/>
  <c r="P4" i="2" s="1"/>
  <c r="V59" i="1"/>
  <c r="Y59" i="1" s="1"/>
  <c r="I59" i="1" s="1"/>
  <c r="X54" i="1"/>
  <c r="H54" i="1" s="1"/>
  <c r="AK4" i="2" s="1"/>
  <c r="Y54" i="1"/>
  <c r="I54" i="1" s="1"/>
  <c r="Y29" i="1"/>
  <c r="I29" i="1" s="1"/>
  <c r="Y22" i="1"/>
  <c r="Y45" i="1"/>
  <c r="I45" i="1" s="1"/>
  <c r="M45" i="1"/>
  <c r="Y47" i="1"/>
  <c r="I47" i="1" s="1"/>
  <c r="X47" i="1"/>
  <c r="H47" i="1" s="1"/>
  <c r="AH4" i="2" s="1"/>
  <c r="X45" i="1"/>
  <c r="H45" i="1" s="1"/>
  <c r="AF4" i="2" s="1"/>
  <c r="Y44" i="1"/>
  <c r="I44" i="1" s="1"/>
  <c r="M21" i="1"/>
  <c r="M44" i="1"/>
  <c r="X22" i="1"/>
  <c r="Y46" i="1"/>
  <c r="I46" i="1" s="1"/>
  <c r="X46" i="1"/>
  <c r="H46" i="1" s="1"/>
  <c r="AG4" i="2" s="1"/>
  <c r="X44" i="1"/>
  <c r="H44" i="1" s="1"/>
  <c r="AE4" i="2" s="1"/>
  <c r="U21" i="1"/>
  <c r="Y48" i="1"/>
  <c r="I48" i="1" s="1"/>
  <c r="X48" i="1"/>
  <c r="H48" i="1" s="1"/>
  <c r="AI4" i="2" s="1"/>
  <c r="Y43" i="1"/>
  <c r="I43" i="1" s="1"/>
  <c r="X26" i="1"/>
  <c r="H26" i="1" s="1"/>
  <c r="Q4" i="2" s="1"/>
  <c r="Y26" i="1"/>
  <c r="I26" i="1" s="1"/>
  <c r="X42" i="1"/>
  <c r="H42" i="1" s="1"/>
  <c r="AC4" i="2" s="1"/>
  <c r="M27" i="1"/>
  <c r="AD4" i="2"/>
  <c r="I42" i="1"/>
  <c r="U31" i="1"/>
  <c r="V58" i="1"/>
  <c r="V57" i="1"/>
  <c r="X57" i="1" s="1"/>
  <c r="V56" i="1"/>
  <c r="M23" i="1"/>
  <c r="V55" i="1"/>
  <c r="X55" i="1" s="1"/>
  <c r="X30" i="1"/>
  <c r="H30" i="1" s="1"/>
  <c r="U4" i="2" s="1"/>
  <c r="X27" i="1"/>
  <c r="H27" i="1" s="1"/>
  <c r="R4" i="2" s="1"/>
  <c r="U27" i="1"/>
  <c r="U23" i="1"/>
  <c r="Y28" i="1"/>
  <c r="I28" i="1" s="1"/>
  <c r="X23" i="1"/>
  <c r="H23" i="1" s="1"/>
  <c r="N4" i="2" s="1"/>
  <c r="X24" i="1"/>
  <c r="H24" i="1" s="1"/>
  <c r="O4" i="2" s="1"/>
  <c r="U19" i="1"/>
  <c r="M19" i="1"/>
  <c r="Y16" i="1"/>
  <c r="Y14" i="1"/>
  <c r="X14" i="1"/>
  <c r="M59" i="1" l="1"/>
  <c r="X59" i="1"/>
  <c r="H59" i="1" s="1"/>
  <c r="AP4" i="2" s="1"/>
  <c r="J42" i="1"/>
  <c r="X32" i="1"/>
  <c r="H32" i="1" s="1"/>
  <c r="W4" i="2" s="1"/>
  <c r="X34" i="1"/>
  <c r="H34" i="1" s="1"/>
  <c r="Y4" i="2" s="1"/>
  <c r="X36" i="1"/>
  <c r="H36" i="1" s="1"/>
  <c r="AA4" i="2" s="1"/>
  <c r="Y31" i="1"/>
  <c r="I31" i="1" s="1"/>
  <c r="X35" i="1"/>
  <c r="H35" i="1" s="1"/>
  <c r="Z4" i="2" s="1"/>
  <c r="Y32" i="1"/>
  <c r="I32" i="1" s="1"/>
  <c r="Y34" i="1"/>
  <c r="I34" i="1" s="1"/>
  <c r="Y36" i="1"/>
  <c r="I36" i="1" s="1"/>
  <c r="X31" i="1"/>
  <c r="H31" i="1" s="1"/>
  <c r="V4" i="2" s="1"/>
  <c r="X33" i="1"/>
  <c r="H33" i="1" s="1"/>
  <c r="X4" i="2" s="1"/>
  <c r="X37" i="1"/>
  <c r="H37" i="1" s="1"/>
  <c r="AB4" i="2" s="1"/>
  <c r="Y33" i="1"/>
  <c r="I33" i="1" s="1"/>
  <c r="Y35" i="1"/>
  <c r="I35" i="1" s="1"/>
  <c r="Y37" i="1"/>
  <c r="I37" i="1" s="1"/>
  <c r="M55" i="1"/>
  <c r="I22" i="1"/>
  <c r="H22" i="1"/>
  <c r="M4" i="2" s="1"/>
  <c r="X21" i="1"/>
  <c r="H21" i="1" s="1"/>
  <c r="L4" i="2" s="1"/>
  <c r="Y21" i="1"/>
  <c r="I21" i="1" s="1"/>
  <c r="M31" i="1"/>
  <c r="X58" i="1"/>
  <c r="H58" i="1" s="1"/>
  <c r="Y58" i="1"/>
  <c r="I58" i="1" s="1"/>
  <c r="M58" i="1"/>
  <c r="M57" i="1"/>
  <c r="Y57" i="1"/>
  <c r="X56" i="1"/>
  <c r="M56" i="1"/>
  <c r="Y56" i="1"/>
  <c r="Y55" i="1"/>
  <c r="X20" i="1"/>
  <c r="Y20" i="1"/>
  <c r="Y19" i="1"/>
  <c r="X19" i="1"/>
  <c r="Q30" i="1"/>
  <c r="Q19" i="1" l="1"/>
  <c r="Q20" i="1"/>
  <c r="T12" i="1"/>
  <c r="Q27" i="1"/>
  <c r="Q28" i="1"/>
  <c r="T13" i="1"/>
  <c r="Q23" i="1"/>
  <c r="Q24" i="1"/>
  <c r="Q25" i="1"/>
  <c r="Q31" i="1"/>
  <c r="Q32" i="1"/>
  <c r="Q33" i="1"/>
  <c r="Q34" i="1"/>
  <c r="Q35" i="1"/>
  <c r="Q36" i="1"/>
  <c r="Q37" i="1"/>
  <c r="V12" i="1" l="1"/>
  <c r="V53" i="1" s="1"/>
  <c r="M53" i="1" s="1"/>
  <c r="W60" i="1"/>
  <c r="N3" i="1" s="1"/>
  <c r="O3" i="1" s="1"/>
  <c r="W13" i="1"/>
  <c r="Y13" i="1" s="1"/>
  <c r="W12" i="1"/>
  <c r="Y12" i="1" s="1"/>
  <c r="X13" i="1" l="1"/>
  <c r="Y53" i="1"/>
  <c r="X53" i="1"/>
  <c r="X12" i="1"/>
  <c r="Y60" i="1" l="1"/>
  <c r="X60" i="1"/>
  <c r="D62" i="1"/>
  <c r="H53" i="1"/>
  <c r="AJ4" i="2" s="1"/>
  <c r="I53" i="1"/>
  <c r="I13" i="1"/>
  <c r="H12" i="1"/>
  <c r="I20" i="1"/>
  <c r="B69" i="1"/>
  <c r="E4" i="2" l="1"/>
  <c r="F4" i="2"/>
  <c r="I19" i="1"/>
  <c r="H19" i="1"/>
  <c r="J4" i="2" s="1"/>
  <c r="H20" i="1"/>
  <c r="K4" i="2" s="1"/>
  <c r="I12" i="1"/>
  <c r="H57" i="1"/>
  <c r="AN4" i="2" s="1"/>
  <c r="H13" i="1"/>
  <c r="G4" i="2" l="1"/>
  <c r="H4" i="2"/>
  <c r="I55" i="1"/>
  <c r="H56" i="1"/>
  <c r="AM4" i="2" s="1"/>
  <c r="I56" i="1"/>
  <c r="H55" i="1"/>
  <c r="AL4" i="2" s="1"/>
  <c r="I57" i="1"/>
  <c r="AO4" i="2" l="1"/>
  <c r="H14" i="1" l="1"/>
  <c r="I4" i="2" s="1"/>
  <c r="AQ4" i="2" s="1"/>
  <c r="I14" i="1"/>
  <c r="N5" i="1"/>
  <c r="D64" i="1" s="1"/>
  <c r="N7" i="1"/>
  <c r="D66" i="1" s="1"/>
  <c r="O5" i="1" l="1"/>
  <c r="O7" i="1"/>
</calcChain>
</file>

<file path=xl/sharedStrings.xml><?xml version="1.0" encoding="utf-8"?>
<sst xmlns="http://schemas.openxmlformats.org/spreadsheetml/2006/main" count="160" uniqueCount="95">
  <si>
    <t>Iš viso dalykų:</t>
  </si>
  <si>
    <t>Pamokų skaičius III klasėje:</t>
  </si>
  <si>
    <t>Klasė</t>
  </si>
  <si>
    <t>Pamokų skaičius IV klasėje:</t>
  </si>
  <si>
    <t>Dalykų grupė</t>
  </si>
  <si>
    <t>Dalykas</t>
  </si>
  <si>
    <t>Kursas</t>
  </si>
  <si>
    <t>Pamokų skaičius</t>
  </si>
  <si>
    <t>B</t>
  </si>
  <si>
    <t>A</t>
  </si>
  <si>
    <t>Ar teisingai pasirinktas dalykas</t>
  </si>
  <si>
    <t>Ar teisingai pasirinkta grupėje</t>
  </si>
  <si>
    <t>Papildomas patikrinimas</t>
  </si>
  <si>
    <t>Valandos 3 kl</t>
  </si>
  <si>
    <t>Valandos 4 kl</t>
  </si>
  <si>
    <t>III kl.</t>
  </si>
  <si>
    <t>IV kl.</t>
  </si>
  <si>
    <t>Dorinis ugdymas</t>
  </si>
  <si>
    <t>Tikyba</t>
  </si>
  <si>
    <t>Etika</t>
  </si>
  <si>
    <t>Istorija</t>
  </si>
  <si>
    <t>Geografija</t>
  </si>
  <si>
    <t>Biologija</t>
  </si>
  <si>
    <t>Fizika</t>
  </si>
  <si>
    <t>Chemija</t>
  </si>
  <si>
    <t>Menai ir technologijos</t>
  </si>
  <si>
    <t>Dailė</t>
  </si>
  <si>
    <t>Muzika</t>
  </si>
  <si>
    <t>Teatras</t>
  </si>
  <si>
    <t>Psichologija</t>
  </si>
  <si>
    <t>Data</t>
  </si>
  <si>
    <t>Pavardė, vardas</t>
  </si>
  <si>
    <t>Matematika B</t>
  </si>
  <si>
    <t>Vardas</t>
  </si>
  <si>
    <t>Pavardė</t>
  </si>
  <si>
    <t>Lietuvių kalba ir literatūra</t>
  </si>
  <si>
    <t>Tel. Nr.</t>
  </si>
  <si>
    <t>Keitimai IV kl. I pusm.</t>
  </si>
  <si>
    <t>Keitimai III kl. II pusm.</t>
  </si>
  <si>
    <t>Keitimai III kl. I pusm.</t>
  </si>
  <si>
    <t>*Keitimų stulpeliai pildomi, jei mokinys, pasibaigus pusmečiui, keičia individualų ugdymo planą.</t>
  </si>
  <si>
    <t>Mokinio parašas</t>
  </si>
  <si>
    <r>
      <t>Visuomenės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mokslai</t>
    </r>
  </si>
  <si>
    <t>Šokis</t>
  </si>
  <si>
    <t>Lietuvių kalba ir literatūra B</t>
  </si>
  <si>
    <t>Tėvų parašas</t>
  </si>
  <si>
    <t>Matematika A</t>
  </si>
  <si>
    <t>Ekonomika ir verslumas</t>
  </si>
  <si>
    <t>Fizinis ugdymas</t>
  </si>
  <si>
    <t>PRIVALOMI DALYKAI</t>
  </si>
  <si>
    <t>PRIVALOMAI PASIRENKAMI DALYKAI</t>
  </si>
  <si>
    <t>Pasirinkimas</t>
  </si>
  <si>
    <t>Kalbinis ugdymas</t>
  </si>
  <si>
    <t>Informatika</t>
  </si>
  <si>
    <t>Medijų menas</t>
  </si>
  <si>
    <t>Taikomosios technologijos (mityba)</t>
  </si>
  <si>
    <t>Taikomosios technologijos (tekstilė)</t>
  </si>
  <si>
    <t>PASIRENKAMIEJI DALYKAI</t>
  </si>
  <si>
    <t>Astronomija</t>
  </si>
  <si>
    <t>Modulio pavadinimas</t>
  </si>
  <si>
    <t>Klaipėdos „Ąžuolyno“ gimnazija</t>
  </si>
  <si>
    <r>
      <t>Išplėstinis kursas</t>
    </r>
    <r>
      <rPr>
        <b/>
        <sz val="10"/>
        <color indexed="8"/>
        <rFont val="Times New Roman"/>
        <family val="1"/>
        <charset val="186"/>
      </rPr>
      <t xml:space="preserve"> (A)</t>
    </r>
  </si>
  <si>
    <r>
      <t>Bendrasis kursas</t>
    </r>
    <r>
      <rPr>
        <b/>
        <sz val="10"/>
        <rFont val="Times New Roman"/>
        <family val="1"/>
        <charset val="186"/>
      </rPr>
      <t xml:space="preserve"> (B)</t>
    </r>
  </si>
  <si>
    <t>Eil. Nr.</t>
  </si>
  <si>
    <r>
      <t xml:space="preserve">Pasirinktą dalyką, kursą, modulį pažymėkite: </t>
    </r>
    <r>
      <rPr>
        <b/>
        <sz val="9"/>
        <rFont val="Wingdings 2"/>
        <family val="1"/>
        <charset val="2"/>
      </rPr>
      <t>R</t>
    </r>
    <r>
      <rPr>
        <b/>
        <sz val="9"/>
        <rFont val="Times New Roman"/>
        <family val="1"/>
        <charset val="186"/>
      </rPr>
      <t xml:space="preserve"> .</t>
    </r>
  </si>
  <si>
    <t>Iš viso valandų III klasėje</t>
  </si>
  <si>
    <t>Iš viso valandų IV klasėje</t>
  </si>
  <si>
    <t>Pasirin-kimas</t>
  </si>
  <si>
    <t>Lietuvių kalba ir literatūra A</t>
  </si>
  <si>
    <t>Kodas</t>
  </si>
  <si>
    <t>DALYKŲ MODULIAI</t>
  </si>
  <si>
    <t>Gamtamokslinis ir technologinis ugdymas</t>
  </si>
  <si>
    <r>
      <t xml:space="preserve">Informatika </t>
    </r>
    <r>
      <rPr>
        <i/>
        <sz val="9"/>
        <rFont val="Times New Roman"/>
        <family val="1"/>
        <charset val="186"/>
      </rPr>
      <t>(su integruotu moduliu)</t>
    </r>
  </si>
  <si>
    <t>Lietuvių kalba ir literatūra (A)</t>
  </si>
  <si>
    <t>Užsienio kalba (vokiečių), B2</t>
  </si>
  <si>
    <r>
      <t>Užsienio kalba (anglų)</t>
    </r>
    <r>
      <rPr>
        <i/>
        <sz val="9"/>
        <rFont val="Times New Roman"/>
        <family val="1"/>
        <charset val="186"/>
      </rPr>
      <t xml:space="preserve"> (su integruotu moduliu)</t>
    </r>
    <r>
      <rPr>
        <i/>
        <sz val="10"/>
        <rFont val="Times New Roman"/>
        <family val="1"/>
        <charset val="186"/>
      </rPr>
      <t>, B2</t>
    </r>
  </si>
  <si>
    <t>Užsienio kalba (vokiečių)</t>
  </si>
  <si>
    <t>Užsienio kalba (prancūzų)</t>
  </si>
  <si>
    <t>Užsienio kalba (vokiečių) pradedantiesiems</t>
  </si>
  <si>
    <t>Užsienio kalba (prancūzų) pradedantiesiems</t>
  </si>
  <si>
    <t>Užsienio kalba (ispanų) pradedantiesiems</t>
  </si>
  <si>
    <t>Pasiruošk geografijos egzaminui</t>
  </si>
  <si>
    <t>Iš viso</t>
  </si>
  <si>
    <t>Filosofija</t>
  </si>
  <si>
    <t>PASIRENKAMIEJI DALYKŲ MODULIAI</t>
  </si>
  <si>
    <t>Bendravimas rašytine ir sakytine kalba: skaitymo ir rašymo gebėjimų tobulinimas</t>
  </si>
  <si>
    <t xml:space="preserve">Anglų kalba </t>
  </si>
  <si>
    <t>Matematika (su integruotu moduliu IV kl.)</t>
  </si>
  <si>
    <t>Debatai anglų kalba</t>
  </si>
  <si>
    <t>2026–2028 m. m. individualus ugdymo planas (III–IV kl.)</t>
  </si>
  <si>
    <t>Praktinė chemija: užduotys ir uždaviniai.</t>
  </si>
  <si>
    <t>Fizikos kokybinių, kiekybinių ir eksperimentinių uždavinių sprendimas</t>
  </si>
  <si>
    <t>Eksperimento simuliacija, struktūrinių užduočių atlikimas</t>
  </si>
  <si>
    <t>Darbas su istoriniais šaltiniais</t>
  </si>
  <si>
    <t xml:space="preserve">PATVIRTINTA
Klaipėdos  „Ąžuolyno“ gimnazijos
direktoriaus 2026-02-04 
įsakymu Nr.O1U-28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</si>
</sst>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49" x14ac:knownFonts="1">
    <font>
      <sz val="10"/>
      <name val="Arial"/>
      <charset val="186"/>
    </font>
    <font>
      <sz val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Wingdings 2"/>
      <family val="1"/>
      <charset val="2"/>
    </font>
    <font>
      <sz val="10"/>
      <name val="Calibri"/>
      <family val="2"/>
      <charset val="186"/>
    </font>
    <font>
      <sz val="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4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9"/>
      <color theme="0"/>
      <name val="Arial"/>
      <family val="2"/>
      <charset val="186"/>
    </font>
    <font>
      <sz val="7"/>
      <color theme="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9"/>
      <color rgb="FFFF0000"/>
      <name val="Arial"/>
      <family val="2"/>
      <charset val="186"/>
    </font>
    <font>
      <b/>
      <sz val="7"/>
      <color rgb="FFFF0000"/>
      <name val="Times New Roman"/>
      <family val="1"/>
      <charset val="186"/>
    </font>
    <font>
      <sz val="8"/>
      <name val="Calibri"/>
      <family val="2"/>
      <charset val="186"/>
    </font>
    <font>
      <sz val="8"/>
      <color theme="0"/>
      <name val="Times New Roman"/>
      <family val="1"/>
      <charset val="186"/>
    </font>
    <font>
      <sz val="8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0" fillId="0" borderId="7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center"/>
    </xf>
    <xf numFmtId="0" fontId="10" fillId="0" borderId="0" xfId="0" applyFont="1"/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textRotation="90" wrapText="1"/>
    </xf>
    <xf numFmtId="0" fontId="44" fillId="0" borderId="0" xfId="0" applyFont="1" applyAlignment="1">
      <alignment vertical="center" textRotation="90" wrapText="1"/>
    </xf>
    <xf numFmtId="0" fontId="44" fillId="0" borderId="0" xfId="0" applyFont="1" applyAlignment="1">
      <alignment horizontal="center" vertical="center" wrapText="1"/>
    </xf>
    <xf numFmtId="0" fontId="44" fillId="0" borderId="1" xfId="0" applyFont="1" applyBorder="1" applyAlignment="1">
      <alignment horizontal="center" textRotation="90" wrapText="1"/>
    </xf>
    <xf numFmtId="1" fontId="4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49" fontId="44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35" fillId="3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8" fillId="0" borderId="0" xfId="0" applyFont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textRotation="90" wrapText="1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1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31"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27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30" lockText="1" noThreeD="1"/>
</file>

<file path=xl/ctrlProps/ctrlProp10.xml><?xml version="1.0" encoding="utf-8"?>
<formControlPr xmlns="http://schemas.microsoft.com/office/spreadsheetml/2009/9/main" objectType="CheckBox" fmlaLink="$S$43" lockText="1" noThreeD="1"/>
</file>

<file path=xl/ctrlProps/ctrlProp11.xml><?xml version="1.0" encoding="utf-8"?>
<formControlPr xmlns="http://schemas.microsoft.com/office/spreadsheetml/2009/9/main" objectType="CheckBox" fmlaLink="$S$53" lockText="1" noThreeD="1"/>
</file>

<file path=xl/ctrlProps/ctrlProp12.xml><?xml version="1.0" encoding="utf-8"?>
<formControlPr xmlns="http://schemas.microsoft.com/office/spreadsheetml/2009/9/main" objectType="CheckBox" fmlaLink="$S$27" lockText="1" noThreeD="1"/>
</file>

<file path=xl/ctrlProps/ctrlProp13.xml><?xml version="1.0" encoding="utf-8"?>
<formControlPr xmlns="http://schemas.microsoft.com/office/spreadsheetml/2009/9/main" objectType="CheckBox" fmlaLink="$S$28" lockText="1" noThreeD="1"/>
</file>

<file path=xl/ctrlProps/ctrlProp14.xml><?xml version="1.0" encoding="utf-8"?>
<formControlPr xmlns="http://schemas.microsoft.com/office/spreadsheetml/2009/9/main" objectType="CheckBox" fmlaLink="$R$13" lockText="1" noThreeD="1"/>
</file>

<file path=xl/ctrlProps/ctrlProp15.xml><?xml version="1.0" encoding="utf-8"?>
<formControlPr xmlns="http://schemas.microsoft.com/office/spreadsheetml/2009/9/main" objectType="CheckBox" fmlaLink="$S$14" lockText="1" noThreeD="1"/>
</file>

<file path=xl/ctrlProps/ctrlProp16.xml><?xml version="1.0" encoding="utf-8"?>
<formControlPr xmlns="http://schemas.microsoft.com/office/spreadsheetml/2009/9/main" objectType="CheckBox" fmlaLink="$S$23" lockText="1" noThreeD="1"/>
</file>

<file path=xl/ctrlProps/ctrlProp17.xml><?xml version="1.0" encoding="utf-8"?>
<formControlPr xmlns="http://schemas.microsoft.com/office/spreadsheetml/2009/9/main" objectType="CheckBox" fmlaLink="$S$24" lockText="1" noThreeD="1"/>
</file>

<file path=xl/ctrlProps/ctrlProp18.xml><?xml version="1.0" encoding="utf-8"?>
<formControlPr xmlns="http://schemas.microsoft.com/office/spreadsheetml/2009/9/main" objectType="CheckBox" fmlaLink="$S$13" lockText="1" noThreeD="1"/>
</file>

<file path=xl/ctrlProps/ctrlProp19.xml><?xml version="1.0" encoding="utf-8"?>
<formControlPr xmlns="http://schemas.microsoft.com/office/spreadsheetml/2009/9/main" objectType="CheckBox" fmlaLink="$S$21" lockText="1" noThreeD="1"/>
</file>

<file path=xl/ctrlProps/ctrlProp2.xml><?xml version="1.0" encoding="utf-8"?>
<formControlPr xmlns="http://schemas.microsoft.com/office/spreadsheetml/2009/9/main" objectType="CheckBox" fmlaLink="$S$31" lockText="1" noThreeD="1"/>
</file>

<file path=xl/ctrlProps/ctrlProp20.xml><?xml version="1.0" encoding="utf-8"?>
<formControlPr xmlns="http://schemas.microsoft.com/office/spreadsheetml/2009/9/main" objectType="CheckBox" fmlaLink="$S$22" lockText="1" noThreeD="1"/>
</file>

<file path=xl/ctrlProps/ctrlProp21.xml><?xml version="1.0" encoding="utf-8"?>
<formControlPr xmlns="http://schemas.microsoft.com/office/spreadsheetml/2009/9/main" objectType="CheckBox" fmlaLink="$S$19" lockText="1" noThreeD="1"/>
</file>

<file path=xl/ctrlProps/ctrlProp22.xml><?xml version="1.0" encoding="utf-8"?>
<formControlPr xmlns="http://schemas.microsoft.com/office/spreadsheetml/2009/9/main" objectType="CheckBox" fmlaLink="$S$20" lockText="1" noThreeD="1"/>
</file>

<file path=xl/ctrlProps/ctrlProp23.xml><?xml version="1.0" encoding="utf-8"?>
<formControlPr xmlns="http://schemas.microsoft.com/office/spreadsheetml/2009/9/main" objectType="CheckBox" fmlaLink="$R$12" lockText="1" noThreeD="1"/>
</file>

<file path=xl/ctrlProps/ctrlProp24.xml><?xml version="1.0" encoding="utf-8"?>
<formControlPr xmlns="http://schemas.microsoft.com/office/spreadsheetml/2009/9/main" objectType="CheckBox" fmlaLink="$S$12" lockText="1" noThreeD="1"/>
</file>

<file path=xl/ctrlProps/ctrlProp25.xml><?xml version="1.0" encoding="utf-8"?>
<formControlPr xmlns="http://schemas.microsoft.com/office/spreadsheetml/2009/9/main" objectType="CheckBox" fmlaLink="$S$58" lockText="1" noThreeD="1"/>
</file>

<file path=xl/ctrlProps/ctrlProp26.xml><?xml version="1.0" encoding="utf-8"?>
<formControlPr xmlns="http://schemas.microsoft.com/office/spreadsheetml/2009/9/main" objectType="CheckBox" fmlaLink="$S$25" lockText="1" noThreeD="1"/>
</file>

<file path=xl/ctrlProps/ctrlProp27.xml><?xml version="1.0" encoding="utf-8"?>
<formControlPr xmlns="http://schemas.microsoft.com/office/spreadsheetml/2009/9/main" objectType="CheckBox" fmlaLink="$S$26" lockText="1" noThreeD="1"/>
</file>

<file path=xl/ctrlProps/ctrlProp28.xml><?xml version="1.0" encoding="utf-8"?>
<formControlPr xmlns="http://schemas.microsoft.com/office/spreadsheetml/2009/9/main" objectType="CheckBox" fmlaLink="$S$35" lockText="1" noThreeD="1"/>
</file>

<file path=xl/ctrlProps/ctrlProp29.xml><?xml version="1.0" encoding="utf-8"?>
<formControlPr xmlns="http://schemas.microsoft.com/office/spreadsheetml/2009/9/main" objectType="CheckBox" fmlaLink="$S$34" lockText="1" noThreeD="1"/>
</file>

<file path=xl/ctrlProps/ctrlProp3.xml><?xml version="1.0" encoding="utf-8"?>
<formControlPr xmlns="http://schemas.microsoft.com/office/spreadsheetml/2009/9/main" objectType="CheckBox" fmlaLink="$S$32" lockText="1" noThreeD="1"/>
</file>

<file path=xl/ctrlProps/ctrlProp30.xml><?xml version="1.0" encoding="utf-8"?>
<formControlPr xmlns="http://schemas.microsoft.com/office/spreadsheetml/2009/9/main" objectType="CheckBox" fmlaLink="$S$36" lockText="1" noThreeD="1"/>
</file>

<file path=xl/ctrlProps/ctrlProp31.xml><?xml version="1.0" encoding="utf-8"?>
<formControlPr xmlns="http://schemas.microsoft.com/office/spreadsheetml/2009/9/main" objectType="CheckBox" fmlaLink="$S$44" lockText="1" noThreeD="1"/>
</file>

<file path=xl/ctrlProps/ctrlProp32.xml><?xml version="1.0" encoding="utf-8"?>
<formControlPr xmlns="http://schemas.microsoft.com/office/spreadsheetml/2009/9/main" objectType="CheckBox" fmlaLink="$S$45" lockText="1" noThreeD="1"/>
</file>

<file path=xl/ctrlProps/ctrlProp33.xml><?xml version="1.0" encoding="utf-8"?>
<formControlPr xmlns="http://schemas.microsoft.com/office/spreadsheetml/2009/9/main" objectType="CheckBox" fmlaLink="$S$46" lockText="1" noThreeD="1"/>
</file>

<file path=xl/ctrlProps/ctrlProp34.xml><?xml version="1.0" encoding="utf-8"?>
<formControlPr xmlns="http://schemas.microsoft.com/office/spreadsheetml/2009/9/main" objectType="CheckBox" fmlaLink="$S$47" lockText="1" noThreeD="1"/>
</file>

<file path=xl/ctrlProps/ctrlProp35.xml><?xml version="1.0" encoding="utf-8"?>
<formControlPr xmlns="http://schemas.microsoft.com/office/spreadsheetml/2009/9/main" objectType="CheckBox" fmlaLink="$S$48" lockText="1" noThreeD="1"/>
</file>

<file path=xl/ctrlProps/ctrlProp36.xml><?xml version="1.0" encoding="utf-8"?>
<formControlPr xmlns="http://schemas.microsoft.com/office/spreadsheetml/2009/9/main" objectType="CheckBox" fmlaLink="$S$29" lockText="1" noThreeD="1"/>
</file>

<file path=xl/ctrlProps/ctrlProp37.xml><?xml version="1.0" encoding="utf-8"?>
<formControlPr xmlns="http://schemas.microsoft.com/office/spreadsheetml/2009/9/main" objectType="CheckBox" fmlaLink="$S$54" lockText="1" noThreeD="1"/>
</file>

<file path=xl/ctrlProps/ctrlProp38.xml><?xml version="1.0" encoding="utf-8"?>
<formControlPr xmlns="http://schemas.microsoft.com/office/spreadsheetml/2009/9/main" objectType="CheckBox" fmlaLink="$S$59" lockText="1" noThreeD="1"/>
</file>

<file path=xl/ctrlProps/ctrlProp4.xml><?xml version="1.0" encoding="utf-8"?>
<formControlPr xmlns="http://schemas.microsoft.com/office/spreadsheetml/2009/9/main" objectType="CheckBox" fmlaLink="$S$33" lockText="1" noThreeD="1"/>
</file>

<file path=xl/ctrlProps/ctrlProp5.xml><?xml version="1.0" encoding="utf-8"?>
<formControlPr xmlns="http://schemas.microsoft.com/office/spreadsheetml/2009/9/main" objectType="CheckBox" fmlaLink="$S$37" lockText="1" noThreeD="1"/>
</file>

<file path=xl/ctrlProps/ctrlProp6.xml><?xml version="1.0" encoding="utf-8"?>
<formControlPr xmlns="http://schemas.microsoft.com/office/spreadsheetml/2009/9/main" objectType="CheckBox" fmlaLink="$S$56" lockText="1" noThreeD="1"/>
</file>

<file path=xl/ctrlProps/ctrlProp7.xml><?xml version="1.0" encoding="utf-8"?>
<formControlPr xmlns="http://schemas.microsoft.com/office/spreadsheetml/2009/9/main" objectType="CheckBox" fmlaLink="$S$55" lockText="1" noThreeD="1"/>
</file>

<file path=xl/ctrlProps/ctrlProp8.xml><?xml version="1.0" encoding="utf-8"?>
<formControlPr xmlns="http://schemas.microsoft.com/office/spreadsheetml/2009/9/main" objectType="CheckBox" fmlaLink="$S$57" lockText="1" noThreeD="1"/>
</file>

<file path=xl/ctrlProps/ctrlProp9.xml><?xml version="1.0" encoding="utf-8"?>
<formControlPr xmlns="http://schemas.microsoft.com/office/spreadsheetml/2009/9/main" objectType="CheckBox" fmlaLink="$S$4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11</xdr:row>
          <xdr:rowOff>47625</xdr:rowOff>
        </xdr:from>
        <xdr:to>
          <xdr:col>9</xdr:col>
          <xdr:colOff>371475</xdr:colOff>
          <xdr:row>11</xdr:row>
          <xdr:rowOff>161925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12</xdr:row>
          <xdr:rowOff>19050</xdr:rowOff>
        </xdr:from>
        <xdr:to>
          <xdr:col>9</xdr:col>
          <xdr:colOff>371475</xdr:colOff>
          <xdr:row>12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466725</xdr:colOff>
          <xdr:row>13</xdr:row>
          <xdr:rowOff>38100</xdr:rowOff>
        </xdr:from>
        <xdr:to>
          <xdr:col>10</xdr:col>
          <xdr:colOff>161925</xdr:colOff>
          <xdr:row>13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11</xdr:row>
          <xdr:rowOff>47625</xdr:rowOff>
        </xdr:from>
        <xdr:to>
          <xdr:col>10</xdr:col>
          <xdr:colOff>381000</xdr:colOff>
          <xdr:row>11</xdr:row>
          <xdr:rowOff>161925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12</xdr:row>
          <xdr:rowOff>28575</xdr:rowOff>
        </xdr:from>
        <xdr:to>
          <xdr:col>10</xdr:col>
          <xdr:colOff>400050</xdr:colOff>
          <xdr:row>12</xdr:row>
          <xdr:rowOff>171450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41</xdr:row>
          <xdr:rowOff>19050</xdr:rowOff>
        </xdr:from>
        <xdr:to>
          <xdr:col>9</xdr:col>
          <xdr:colOff>390525</xdr:colOff>
          <xdr:row>41</xdr:row>
          <xdr:rowOff>190500</xdr:rowOff>
        </xdr:to>
        <xdr:sp macro="" textlink="">
          <xdr:nvSpPr>
            <xdr:cNvPr id="4126" name="Check Box 2078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42</xdr:row>
          <xdr:rowOff>0</xdr:rowOff>
        </xdr:from>
        <xdr:to>
          <xdr:col>9</xdr:col>
          <xdr:colOff>390525</xdr:colOff>
          <xdr:row>42</xdr:row>
          <xdr:rowOff>180975</xdr:rowOff>
        </xdr:to>
        <xdr:sp macro="" textlink="">
          <xdr:nvSpPr>
            <xdr:cNvPr id="4128" name="Check Box 2080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55</xdr:row>
          <xdr:rowOff>114300</xdr:rowOff>
        </xdr:from>
        <xdr:to>
          <xdr:col>9</xdr:col>
          <xdr:colOff>371475</xdr:colOff>
          <xdr:row>55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54</xdr:row>
          <xdr:rowOff>95250</xdr:rowOff>
        </xdr:from>
        <xdr:to>
          <xdr:col>9</xdr:col>
          <xdr:colOff>371475</xdr:colOff>
          <xdr:row>54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56</xdr:row>
          <xdr:rowOff>171450</xdr:rowOff>
        </xdr:from>
        <xdr:to>
          <xdr:col>9</xdr:col>
          <xdr:colOff>371475</xdr:colOff>
          <xdr:row>56</xdr:row>
          <xdr:rowOff>295275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52</xdr:row>
          <xdr:rowOff>123825</xdr:rowOff>
        </xdr:from>
        <xdr:to>
          <xdr:col>9</xdr:col>
          <xdr:colOff>371475</xdr:colOff>
          <xdr:row>52</xdr:row>
          <xdr:rowOff>247650</xdr:rowOff>
        </xdr:to>
        <xdr:sp macro="" textlink="">
          <xdr:nvSpPr>
            <xdr:cNvPr id="4517" name="Check Box 2469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57</xdr:row>
          <xdr:rowOff>95250</xdr:rowOff>
        </xdr:from>
        <xdr:to>
          <xdr:col>9</xdr:col>
          <xdr:colOff>381000</xdr:colOff>
          <xdr:row>57</xdr:row>
          <xdr:rowOff>238125</xdr:rowOff>
        </xdr:to>
        <xdr:sp macro="" textlink="">
          <xdr:nvSpPr>
            <xdr:cNvPr id="4685" name="Check Box 2637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33</xdr:row>
          <xdr:rowOff>47625</xdr:rowOff>
        </xdr:from>
        <xdr:to>
          <xdr:col>9</xdr:col>
          <xdr:colOff>361950</xdr:colOff>
          <xdr:row>33</xdr:row>
          <xdr:rowOff>171450</xdr:rowOff>
        </xdr:to>
        <xdr:sp macro="" textlink="">
          <xdr:nvSpPr>
            <xdr:cNvPr id="4691" name="Check Box 2643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35</xdr:row>
          <xdr:rowOff>47625</xdr:rowOff>
        </xdr:from>
        <xdr:to>
          <xdr:col>9</xdr:col>
          <xdr:colOff>361950</xdr:colOff>
          <xdr:row>35</xdr:row>
          <xdr:rowOff>171450</xdr:rowOff>
        </xdr:to>
        <xdr:sp macro="" textlink="">
          <xdr:nvSpPr>
            <xdr:cNvPr id="4692" name="Check Box 2644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18</xdr:row>
          <xdr:rowOff>66675</xdr:rowOff>
        </xdr:from>
        <xdr:to>
          <xdr:col>9</xdr:col>
          <xdr:colOff>361950</xdr:colOff>
          <xdr:row>18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19</xdr:row>
          <xdr:rowOff>47625</xdr:rowOff>
        </xdr:from>
        <xdr:to>
          <xdr:col>9</xdr:col>
          <xdr:colOff>361950</xdr:colOff>
          <xdr:row>19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26</xdr:row>
          <xdr:rowOff>19050</xdr:rowOff>
        </xdr:from>
        <xdr:to>
          <xdr:col>9</xdr:col>
          <xdr:colOff>381000</xdr:colOff>
          <xdr:row>26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27</xdr:row>
          <xdr:rowOff>19050</xdr:rowOff>
        </xdr:from>
        <xdr:to>
          <xdr:col>9</xdr:col>
          <xdr:colOff>371475</xdr:colOff>
          <xdr:row>27</xdr:row>
          <xdr:rowOff>171450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22</xdr:row>
          <xdr:rowOff>57150</xdr:rowOff>
        </xdr:from>
        <xdr:to>
          <xdr:col>9</xdr:col>
          <xdr:colOff>371475</xdr:colOff>
          <xdr:row>22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23</xdr:row>
          <xdr:rowOff>19050</xdr:rowOff>
        </xdr:from>
        <xdr:to>
          <xdr:col>9</xdr:col>
          <xdr:colOff>371475</xdr:colOff>
          <xdr:row>23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29</xdr:row>
          <xdr:rowOff>57150</xdr:rowOff>
        </xdr:from>
        <xdr:to>
          <xdr:col>9</xdr:col>
          <xdr:colOff>361950</xdr:colOff>
          <xdr:row>29</xdr:row>
          <xdr:rowOff>171450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30</xdr:row>
          <xdr:rowOff>38100</xdr:rowOff>
        </xdr:from>
        <xdr:to>
          <xdr:col>9</xdr:col>
          <xdr:colOff>371475</xdr:colOff>
          <xdr:row>30</xdr:row>
          <xdr:rowOff>171450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31</xdr:row>
          <xdr:rowOff>28575</xdr:rowOff>
        </xdr:from>
        <xdr:to>
          <xdr:col>9</xdr:col>
          <xdr:colOff>371475</xdr:colOff>
          <xdr:row>31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32</xdr:row>
          <xdr:rowOff>28575</xdr:rowOff>
        </xdr:from>
        <xdr:to>
          <xdr:col>9</xdr:col>
          <xdr:colOff>371475</xdr:colOff>
          <xdr:row>32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36</xdr:row>
          <xdr:rowOff>19050</xdr:rowOff>
        </xdr:from>
        <xdr:to>
          <xdr:col>9</xdr:col>
          <xdr:colOff>361950</xdr:colOff>
          <xdr:row>36</xdr:row>
          <xdr:rowOff>171450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20</xdr:row>
          <xdr:rowOff>76200</xdr:rowOff>
        </xdr:from>
        <xdr:to>
          <xdr:col>9</xdr:col>
          <xdr:colOff>371475</xdr:colOff>
          <xdr:row>20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21</xdr:row>
          <xdr:rowOff>38100</xdr:rowOff>
        </xdr:from>
        <xdr:to>
          <xdr:col>9</xdr:col>
          <xdr:colOff>371475</xdr:colOff>
          <xdr:row>21</xdr:row>
          <xdr:rowOff>161925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24</xdr:row>
          <xdr:rowOff>19050</xdr:rowOff>
        </xdr:from>
        <xdr:to>
          <xdr:col>9</xdr:col>
          <xdr:colOff>371475</xdr:colOff>
          <xdr:row>24</xdr:row>
          <xdr:rowOff>171450</xdr:rowOff>
        </xdr:to>
        <xdr:sp macro="" textlink="">
          <xdr:nvSpPr>
            <xdr:cNvPr id="4688" name="Check Box 2640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25</xdr:row>
          <xdr:rowOff>9525</xdr:rowOff>
        </xdr:from>
        <xdr:to>
          <xdr:col>9</xdr:col>
          <xdr:colOff>371475</xdr:colOff>
          <xdr:row>25</xdr:row>
          <xdr:rowOff>161925</xdr:rowOff>
        </xdr:to>
        <xdr:sp macro="" textlink="">
          <xdr:nvSpPr>
            <xdr:cNvPr id="4689" name="Check Box 2641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34</xdr:row>
          <xdr:rowOff>47625</xdr:rowOff>
        </xdr:from>
        <xdr:to>
          <xdr:col>9</xdr:col>
          <xdr:colOff>361950</xdr:colOff>
          <xdr:row>34</xdr:row>
          <xdr:rowOff>171450</xdr:rowOff>
        </xdr:to>
        <xdr:sp macro="" textlink="">
          <xdr:nvSpPr>
            <xdr:cNvPr id="4690" name="Check Box 2642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43</xdr:row>
          <xdr:rowOff>9525</xdr:rowOff>
        </xdr:from>
        <xdr:to>
          <xdr:col>9</xdr:col>
          <xdr:colOff>390525</xdr:colOff>
          <xdr:row>43</xdr:row>
          <xdr:rowOff>190500</xdr:rowOff>
        </xdr:to>
        <xdr:sp macro="" textlink="">
          <xdr:nvSpPr>
            <xdr:cNvPr id="4693" name="Check Box 2645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44</xdr:row>
          <xdr:rowOff>19050</xdr:rowOff>
        </xdr:from>
        <xdr:to>
          <xdr:col>9</xdr:col>
          <xdr:colOff>390525</xdr:colOff>
          <xdr:row>44</xdr:row>
          <xdr:rowOff>200025</xdr:rowOff>
        </xdr:to>
        <xdr:sp macro="" textlink="">
          <xdr:nvSpPr>
            <xdr:cNvPr id="4694" name="Check Box 2646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45</xdr:row>
          <xdr:rowOff>28575</xdr:rowOff>
        </xdr:from>
        <xdr:to>
          <xdr:col>9</xdr:col>
          <xdr:colOff>390525</xdr:colOff>
          <xdr:row>45</xdr:row>
          <xdr:rowOff>209550</xdr:rowOff>
        </xdr:to>
        <xdr:sp macro="" textlink="">
          <xdr:nvSpPr>
            <xdr:cNvPr id="4695" name="Check Box 2647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46</xdr:row>
          <xdr:rowOff>28575</xdr:rowOff>
        </xdr:from>
        <xdr:to>
          <xdr:col>9</xdr:col>
          <xdr:colOff>390525</xdr:colOff>
          <xdr:row>46</xdr:row>
          <xdr:rowOff>209550</xdr:rowOff>
        </xdr:to>
        <xdr:sp macro="" textlink="">
          <xdr:nvSpPr>
            <xdr:cNvPr id="4696" name="Check Box 2648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47</xdr:row>
          <xdr:rowOff>19050</xdr:rowOff>
        </xdr:from>
        <xdr:to>
          <xdr:col>9</xdr:col>
          <xdr:colOff>390525</xdr:colOff>
          <xdr:row>47</xdr:row>
          <xdr:rowOff>200025</xdr:rowOff>
        </xdr:to>
        <xdr:sp macro="" textlink="">
          <xdr:nvSpPr>
            <xdr:cNvPr id="4697" name="Check Box 2649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28</xdr:row>
          <xdr:rowOff>57150</xdr:rowOff>
        </xdr:from>
        <xdr:to>
          <xdr:col>9</xdr:col>
          <xdr:colOff>361950</xdr:colOff>
          <xdr:row>28</xdr:row>
          <xdr:rowOff>171450</xdr:rowOff>
        </xdr:to>
        <xdr:sp macro="" textlink="">
          <xdr:nvSpPr>
            <xdr:cNvPr id="4699" name="Check Box 2651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53</xdr:row>
          <xdr:rowOff>104775</xdr:rowOff>
        </xdr:from>
        <xdr:to>
          <xdr:col>9</xdr:col>
          <xdr:colOff>371475</xdr:colOff>
          <xdr:row>53</xdr:row>
          <xdr:rowOff>228600</xdr:rowOff>
        </xdr:to>
        <xdr:sp macro="" textlink="">
          <xdr:nvSpPr>
            <xdr:cNvPr id="4700" name="Check Box 2652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58</xdr:row>
          <xdr:rowOff>104775</xdr:rowOff>
        </xdr:from>
        <xdr:to>
          <xdr:col>9</xdr:col>
          <xdr:colOff>381000</xdr:colOff>
          <xdr:row>58</xdr:row>
          <xdr:rowOff>247650</xdr:rowOff>
        </xdr:to>
        <xdr:sp macro="" textlink="">
          <xdr:nvSpPr>
            <xdr:cNvPr id="4701" name="Check Box 2653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0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1">
    <pageSetUpPr autoPageBreaks="0"/>
  </sheetPr>
  <dimension ref="A1:CP72"/>
  <sheetViews>
    <sheetView tabSelected="1" zoomScale="115" zoomScaleNormal="115" workbookViewId="0">
      <pane ySplit="8" topLeftCell="A9" activePane="bottomLeft" state="frozen"/>
      <selection pane="bottomLeft" activeCell="M1" sqref="M1"/>
    </sheetView>
  </sheetViews>
  <sheetFormatPr defaultColWidth="9.140625" defaultRowHeight="24.4" customHeight="1" x14ac:dyDescent="0.2"/>
  <cols>
    <col min="1" max="1" width="3.42578125" style="33" customWidth="1"/>
    <col min="2" max="2" width="14" style="2" customWidth="1"/>
    <col min="3" max="3" width="13.42578125" style="2" customWidth="1"/>
    <col min="4" max="4" width="17.85546875" style="2" customWidth="1"/>
    <col min="5" max="7" width="5.42578125" style="2" customWidth="1"/>
    <col min="8" max="9" width="4.5703125" style="2" customWidth="1"/>
    <col min="10" max="10" width="8.28515625" style="2" customWidth="1"/>
    <col min="11" max="11" width="8.28515625" style="63" customWidth="1"/>
    <col min="12" max="12" width="3.28515625" style="63" customWidth="1"/>
    <col min="13" max="13" width="26.7109375" style="113" customWidth="1"/>
    <col min="14" max="14" width="7.140625" style="58" customWidth="1"/>
    <col min="15" max="15" width="42.28515625" style="58" customWidth="1"/>
    <col min="16" max="16" width="8.7109375" style="113" customWidth="1"/>
    <col min="17" max="17" width="27.5703125" style="140" hidden="1" customWidth="1"/>
    <col min="18" max="19" width="6.28515625" style="81" hidden="1" customWidth="1"/>
    <col min="20" max="20" width="23.7109375" style="81" hidden="1" customWidth="1"/>
    <col min="21" max="21" width="22.7109375" style="81" hidden="1" customWidth="1"/>
    <col min="22" max="22" width="18.7109375" style="81" hidden="1" customWidth="1"/>
    <col min="23" max="23" width="5.7109375" style="139" hidden="1" customWidth="1"/>
    <col min="24" max="25" width="10.85546875" style="81" hidden="1" customWidth="1"/>
    <col min="26" max="34" width="9.42578125" style="81" hidden="1" customWidth="1"/>
    <col min="35" max="94" width="9.42578125" style="63" customWidth="1"/>
    <col min="95" max="161" width="9.42578125" style="81" customWidth="1"/>
    <col min="162" max="162" width="9.7109375" style="81" customWidth="1"/>
    <col min="163" max="16384" width="9.140625" style="81"/>
  </cols>
  <sheetData>
    <row r="1" spans="1:94" ht="51.75" customHeight="1" x14ac:dyDescent="0.2">
      <c r="G1" s="198" t="s">
        <v>94</v>
      </c>
      <c r="H1" s="198"/>
      <c r="I1" s="198"/>
      <c r="J1" s="198"/>
      <c r="K1" s="198"/>
    </row>
    <row r="2" spans="1:94" s="80" customFormat="1" ht="24.4" customHeight="1" x14ac:dyDescent="0.3">
      <c r="A2" s="144" t="s">
        <v>60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57"/>
      <c r="M2" s="113"/>
      <c r="N2" s="58"/>
      <c r="O2" s="58"/>
      <c r="P2" s="113"/>
      <c r="Q2" s="140"/>
      <c r="W2" s="132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</row>
    <row r="3" spans="1:94" s="80" customFormat="1" ht="18.399999999999999" customHeight="1" x14ac:dyDescent="0.2">
      <c r="A3" s="149" t="s">
        <v>89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60"/>
      <c r="M3" s="120" t="s">
        <v>0</v>
      </c>
      <c r="N3" s="61">
        <f>W60</f>
        <v>0</v>
      </c>
      <c r="O3" s="63" t="str">
        <f>IF(N3&gt;7,"","Dalykų turi būti ne mažiau kaip 8")</f>
        <v>Dalykų turi būti ne mažiau kaip 8</v>
      </c>
      <c r="P3" s="113"/>
      <c r="Q3" s="140"/>
      <c r="W3" s="132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</row>
    <row r="4" spans="1:94" ht="7.9" customHeight="1" x14ac:dyDescent="0.2">
      <c r="M4" s="120"/>
      <c r="N4" s="62"/>
      <c r="O4" s="109"/>
    </row>
    <row r="5" spans="1:94" ht="18.399999999999999" customHeight="1" x14ac:dyDescent="0.2">
      <c r="A5" s="4"/>
      <c r="B5" s="5" t="s">
        <v>33</v>
      </c>
      <c r="C5" s="151"/>
      <c r="D5" s="151"/>
      <c r="E5" s="6"/>
      <c r="F5" s="6"/>
      <c r="G5" s="5" t="s">
        <v>34</v>
      </c>
      <c r="H5" s="151"/>
      <c r="I5" s="151"/>
      <c r="J5" s="151"/>
      <c r="K5" s="151"/>
      <c r="L5" s="58"/>
      <c r="M5" s="120" t="s">
        <v>1</v>
      </c>
      <c r="N5" s="61">
        <f>X60</f>
        <v>0</v>
      </c>
      <c r="O5" s="84" t="str">
        <f>IF((N5&lt;36)*(N5&gt;=25),"","Pamokų turi būti ne mažiau kaip 25 ir ne daugiau kaip 35")</f>
        <v>Pamokų turi būti ne mažiau kaip 25 ir ne daugiau kaip 35</v>
      </c>
    </row>
    <row r="6" spans="1:94" ht="7.9" customHeight="1" x14ac:dyDescent="0.2">
      <c r="A6" s="7"/>
      <c r="B6" s="8"/>
      <c r="C6" s="9"/>
      <c r="D6" s="9"/>
      <c r="E6" s="9"/>
      <c r="F6" s="9"/>
      <c r="G6" s="8"/>
      <c r="H6" s="8"/>
      <c r="I6" s="8"/>
      <c r="J6" s="7"/>
      <c r="K6" s="64"/>
      <c r="M6" s="120"/>
      <c r="N6" s="62"/>
      <c r="O6" s="109"/>
    </row>
    <row r="7" spans="1:94" ht="18.399999999999999" customHeight="1" x14ac:dyDescent="0.2">
      <c r="A7" s="10"/>
      <c r="B7" s="5" t="s">
        <v>2</v>
      </c>
      <c r="C7" s="50"/>
      <c r="E7" s="5"/>
      <c r="F7" s="5"/>
      <c r="G7" s="5" t="s">
        <v>36</v>
      </c>
      <c r="H7" s="151"/>
      <c r="I7" s="151"/>
      <c r="J7" s="151"/>
      <c r="K7" s="151"/>
      <c r="M7" s="120" t="s">
        <v>3</v>
      </c>
      <c r="N7" s="61">
        <f>Y60</f>
        <v>0</v>
      </c>
      <c r="O7" s="84" t="str">
        <f>IF((N7&lt;36)*(N7&gt;=25),"","Pamokų turi būti ne mažiau kaip 25 ir ne daugiau kaip 35")</f>
        <v>Pamokų turi būti ne mažiau kaip 25 ir ne daugiau kaip 35</v>
      </c>
    </row>
    <row r="8" spans="1:94" s="82" customFormat="1" ht="17.45" customHeight="1" x14ac:dyDescent="0.2">
      <c r="A8" s="121" t="s">
        <v>64</v>
      </c>
      <c r="B8" s="42"/>
      <c r="C8" s="42"/>
      <c r="D8" s="42"/>
      <c r="E8" s="42"/>
      <c r="F8" s="42"/>
      <c r="G8" s="42"/>
      <c r="H8" s="42"/>
      <c r="I8" s="42"/>
      <c r="J8" s="42"/>
      <c r="K8" s="65"/>
      <c r="L8" s="65"/>
      <c r="M8" s="114"/>
      <c r="N8" s="66"/>
      <c r="O8" s="66"/>
      <c r="P8" s="114"/>
      <c r="Q8" s="133"/>
      <c r="W8" s="134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</row>
    <row r="9" spans="1:94" ht="18" customHeight="1" x14ac:dyDescent="0.2">
      <c r="A9" s="153" t="s">
        <v>49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</row>
    <row r="10" spans="1:94" ht="24.4" customHeight="1" x14ac:dyDescent="0.2">
      <c r="A10" s="170" t="s">
        <v>63</v>
      </c>
      <c r="B10" s="202" t="s">
        <v>5</v>
      </c>
      <c r="C10" s="165"/>
      <c r="D10" s="166"/>
      <c r="E10" s="150" t="s">
        <v>37</v>
      </c>
      <c r="F10" s="150" t="s">
        <v>38</v>
      </c>
      <c r="G10" s="150" t="s">
        <v>39</v>
      </c>
      <c r="H10" s="152" t="s">
        <v>7</v>
      </c>
      <c r="I10" s="152"/>
      <c r="J10" s="175" t="s">
        <v>51</v>
      </c>
      <c r="K10" s="176"/>
      <c r="L10" s="67"/>
      <c r="Q10" s="197" t="s">
        <v>5</v>
      </c>
      <c r="R10" s="196" t="s">
        <v>8</v>
      </c>
      <c r="S10" s="196" t="s">
        <v>9</v>
      </c>
      <c r="T10" s="195" t="s">
        <v>10</v>
      </c>
      <c r="U10" s="195" t="s">
        <v>11</v>
      </c>
      <c r="V10" s="195" t="s">
        <v>12</v>
      </c>
      <c r="W10" s="195" t="s">
        <v>6</v>
      </c>
      <c r="X10" s="195" t="s">
        <v>13</v>
      </c>
      <c r="Y10" s="195" t="s">
        <v>14</v>
      </c>
    </row>
    <row r="11" spans="1:94" ht="36.4" customHeight="1" x14ac:dyDescent="0.2">
      <c r="A11" s="171"/>
      <c r="B11" s="203"/>
      <c r="C11" s="167"/>
      <c r="D11" s="168"/>
      <c r="E11" s="150"/>
      <c r="F11" s="150"/>
      <c r="G11" s="150"/>
      <c r="H11" s="40" t="s">
        <v>15</v>
      </c>
      <c r="I11" s="40" t="s">
        <v>16</v>
      </c>
      <c r="J11" s="100" t="s">
        <v>62</v>
      </c>
      <c r="K11" s="99" t="s">
        <v>61</v>
      </c>
      <c r="L11" s="68"/>
      <c r="Q11" s="197"/>
      <c r="R11" s="196"/>
      <c r="S11" s="196"/>
      <c r="T11" s="195"/>
      <c r="U11" s="195"/>
      <c r="V11" s="195"/>
      <c r="W11" s="195"/>
      <c r="X11" s="195"/>
      <c r="Y11" s="195"/>
    </row>
    <row r="12" spans="1:94" ht="18" customHeight="1" x14ac:dyDescent="0.2">
      <c r="A12" s="103">
        <v>1</v>
      </c>
      <c r="B12" s="155" t="s">
        <v>35</v>
      </c>
      <c r="C12" s="156"/>
      <c r="D12" s="157"/>
      <c r="E12" s="38"/>
      <c r="F12" s="38"/>
      <c r="G12" s="38"/>
      <c r="H12" s="103" t="str">
        <f t="shared" ref="H12:I14" si="0">X12</f>
        <v/>
      </c>
      <c r="I12" s="103" t="str">
        <f t="shared" si="0"/>
        <v/>
      </c>
      <c r="J12" s="39"/>
      <c r="K12" s="71"/>
      <c r="L12" s="72"/>
      <c r="M12" s="145" t="str">
        <f>IF(AND(NOT(R12),NOT(S12)),"Privaloma pasirinkti lietuvių k. B arba A kursą",IF(AND(R12,S12),"Galima rinktis tik A arba B kursą",""))</f>
        <v>Privaloma pasirinkti lietuvių k. B arba A kursą</v>
      </c>
      <c r="N12" s="145"/>
      <c r="O12" s="145"/>
      <c r="Q12" s="140" t="str">
        <f>B12</f>
        <v>Lietuvių kalba ir literatūra</v>
      </c>
      <c r="R12" s="81" t="b">
        <v>0</v>
      </c>
      <c r="S12" s="81" t="b">
        <v>0</v>
      </c>
      <c r="T12" s="139">
        <f>IF((R12 +S12)*NOT(R12*S12),1,0)</f>
        <v>0</v>
      </c>
      <c r="V12" s="81">
        <f>IF(AND(S12,T12=1),1,0)</f>
        <v>0</v>
      </c>
      <c r="W12" s="139" t="str">
        <f>IF(T12=1,IF(R12,"B","A"),"")</f>
        <v/>
      </c>
      <c r="X12" s="139" t="str">
        <f>IF($W12="B",4,IF($W12="A",6,""))</f>
        <v/>
      </c>
      <c r="Y12" s="139" t="str">
        <f>IF($W12="B",4,IF($W12="A",6,""))</f>
        <v/>
      </c>
    </row>
    <row r="13" spans="1:94" ht="18" customHeight="1" x14ac:dyDescent="0.2">
      <c r="A13" s="103">
        <v>2</v>
      </c>
      <c r="B13" s="155" t="s">
        <v>87</v>
      </c>
      <c r="C13" s="156"/>
      <c r="D13" s="157"/>
      <c r="E13" s="51"/>
      <c r="F13" s="47"/>
      <c r="G13" s="47"/>
      <c r="H13" s="103" t="str">
        <f t="shared" si="0"/>
        <v/>
      </c>
      <c r="I13" s="103" t="str">
        <f t="shared" si="0"/>
        <v/>
      </c>
      <c r="J13" s="52"/>
      <c r="K13" s="71"/>
      <c r="L13" s="72"/>
      <c r="M13" s="145" t="str">
        <f>IF(AND(NOT(R13),NOT(S13)),"Privaloma pasirinkti matematikos B arba A kursą",IF(AND(R13,S13),"Galima rinktis tik A arba B kursą",""))</f>
        <v>Privaloma pasirinkti matematikos B arba A kursą</v>
      </c>
      <c r="N13" s="145"/>
      <c r="O13" s="145"/>
      <c r="Q13" s="140" t="str">
        <f t="shared" ref="Q13:Q14" si="1">B13</f>
        <v>Matematika (su integruotu moduliu IV kl.)</v>
      </c>
      <c r="R13" s="81" t="b">
        <v>0</v>
      </c>
      <c r="S13" s="81" t="b">
        <v>0</v>
      </c>
      <c r="T13" s="139">
        <f>IF((R13 +S13)*NOT(R13*S13),1,0)</f>
        <v>0</v>
      </c>
      <c r="V13" s="139"/>
      <c r="W13" s="139" t="str">
        <f>IF(T13=1,IF(R13,"B","A"),"")</f>
        <v/>
      </c>
      <c r="X13" s="139" t="str">
        <f>IF($W13="B",4,IF($W13="A",6,""))</f>
        <v/>
      </c>
      <c r="Y13" s="139" t="str">
        <f>IF($W13="B",5,IF($W13="A",7,""))</f>
        <v/>
      </c>
    </row>
    <row r="14" spans="1:94" ht="18" customHeight="1" x14ac:dyDescent="0.2">
      <c r="A14" s="96">
        <v>3</v>
      </c>
      <c r="B14" s="155" t="s">
        <v>48</v>
      </c>
      <c r="C14" s="156"/>
      <c r="D14" s="157"/>
      <c r="E14" s="101"/>
      <c r="F14" s="18"/>
      <c r="G14" s="18"/>
      <c r="H14" s="96" t="str">
        <f t="shared" si="0"/>
        <v/>
      </c>
      <c r="I14" s="96" t="str">
        <f t="shared" si="0"/>
        <v/>
      </c>
      <c r="J14" s="173"/>
      <c r="K14" s="174"/>
      <c r="L14" s="72"/>
      <c r="M14" s="145" t="str">
        <f>IF(T14=0,"Privaloma pasirinkti fizinį ugdymą","")</f>
        <v>Privaloma pasirinkti fizinį ugdymą</v>
      </c>
      <c r="N14" s="145"/>
      <c r="O14" s="145"/>
      <c r="P14" s="141"/>
      <c r="Q14" s="140" t="str">
        <f t="shared" si="1"/>
        <v>Fizinis ugdymas</v>
      </c>
      <c r="S14" s="81" t="b">
        <v>0</v>
      </c>
      <c r="T14" s="139">
        <f>IF(S14,1,0)</f>
        <v>0</v>
      </c>
      <c r="V14" s="139"/>
      <c r="X14" s="139" t="str">
        <f>IF($T14=1,3,"")</f>
        <v/>
      </c>
      <c r="Y14" s="139" t="str">
        <f>IF($T14=1,3,"")</f>
        <v/>
      </c>
    </row>
    <row r="15" spans="1:94" ht="16.149999999999999" customHeight="1" x14ac:dyDescent="0.2">
      <c r="A15" s="20"/>
      <c r="B15" s="20"/>
      <c r="C15" s="21"/>
      <c r="D15" s="21"/>
      <c r="E15" s="21"/>
      <c r="F15" s="21"/>
      <c r="G15" s="21"/>
      <c r="H15" s="20"/>
      <c r="I15" s="20"/>
      <c r="J15" s="22"/>
      <c r="K15" s="69"/>
      <c r="L15" s="69"/>
      <c r="T15" s="139"/>
      <c r="V15" s="139"/>
      <c r="X15" s="139" t="str">
        <f t="shared" ref="X15:Y40" si="2">IF($T15=1,3,"")</f>
        <v/>
      </c>
      <c r="Y15" s="139" t="str">
        <f t="shared" si="2"/>
        <v/>
      </c>
    </row>
    <row r="16" spans="1:94" ht="16.149999999999999" customHeight="1" x14ac:dyDescent="0.2">
      <c r="A16" s="160" t="s">
        <v>50</v>
      </c>
      <c r="B16" s="161"/>
      <c r="C16" s="161"/>
      <c r="D16" s="161"/>
      <c r="E16" s="161"/>
      <c r="F16" s="161"/>
      <c r="G16" s="161"/>
      <c r="H16" s="161"/>
      <c r="I16" s="161"/>
      <c r="J16" s="162"/>
      <c r="K16" s="73"/>
      <c r="L16" s="58"/>
      <c r="O16" s="79"/>
      <c r="P16" s="142"/>
      <c r="Q16" s="135"/>
      <c r="T16" s="139"/>
      <c r="V16" s="139"/>
      <c r="X16" s="139" t="str">
        <f t="shared" si="2"/>
        <v/>
      </c>
      <c r="Y16" s="139" t="str">
        <f t="shared" si="2"/>
        <v/>
      </c>
    </row>
    <row r="17" spans="1:25" ht="24.4" customHeight="1" x14ac:dyDescent="0.2">
      <c r="A17" s="170" t="s">
        <v>63</v>
      </c>
      <c r="B17" s="152" t="s">
        <v>4</v>
      </c>
      <c r="C17" s="152" t="s">
        <v>5</v>
      </c>
      <c r="D17" s="152"/>
      <c r="E17" s="150" t="s">
        <v>37</v>
      </c>
      <c r="F17" s="150" t="s">
        <v>38</v>
      </c>
      <c r="G17" s="150" t="s">
        <v>39</v>
      </c>
      <c r="H17" s="152" t="s">
        <v>7</v>
      </c>
      <c r="I17" s="152"/>
      <c r="J17" s="158" t="s">
        <v>67</v>
      </c>
      <c r="K17" s="73"/>
      <c r="L17" s="58"/>
      <c r="O17" s="79"/>
      <c r="P17" s="142"/>
      <c r="Q17" s="135"/>
      <c r="T17" s="139"/>
      <c r="V17" s="139"/>
      <c r="X17" s="139" t="str">
        <f t="shared" si="2"/>
        <v/>
      </c>
      <c r="Y17" s="139" t="str">
        <f t="shared" si="2"/>
        <v/>
      </c>
    </row>
    <row r="18" spans="1:25" ht="37.5" customHeight="1" x14ac:dyDescent="0.2">
      <c r="A18" s="171"/>
      <c r="B18" s="152"/>
      <c r="C18" s="152"/>
      <c r="D18" s="152"/>
      <c r="E18" s="150"/>
      <c r="F18" s="150"/>
      <c r="G18" s="150"/>
      <c r="H18" s="40" t="s">
        <v>15</v>
      </c>
      <c r="I18" s="40" t="s">
        <v>16</v>
      </c>
      <c r="J18" s="159"/>
      <c r="K18" s="73"/>
      <c r="L18" s="58"/>
      <c r="O18" s="79"/>
      <c r="P18" s="142"/>
      <c r="Q18" s="135"/>
      <c r="T18" s="139"/>
      <c r="V18" s="139"/>
      <c r="X18" s="139" t="str">
        <f t="shared" si="2"/>
        <v/>
      </c>
      <c r="Y18" s="139" t="str">
        <f t="shared" si="2"/>
        <v/>
      </c>
    </row>
    <row r="19" spans="1:25" ht="18" customHeight="1" x14ac:dyDescent="0.2">
      <c r="A19" s="171">
        <v>4</v>
      </c>
      <c r="B19" s="200" t="s">
        <v>17</v>
      </c>
      <c r="C19" s="148" t="s">
        <v>18</v>
      </c>
      <c r="D19" s="148"/>
      <c r="E19" s="11"/>
      <c r="F19" s="11"/>
      <c r="G19" s="11"/>
      <c r="H19" s="105" t="str">
        <f t="shared" ref="H19:I21" si="3">X19</f>
        <v/>
      </c>
      <c r="I19" s="105" t="str">
        <f t="shared" si="3"/>
        <v/>
      </c>
      <c r="J19" s="13"/>
      <c r="K19" s="73"/>
      <c r="L19" s="69"/>
      <c r="M19" s="145" t="str">
        <f>IF(SUM(T19:T20)=0,"Privaloma pasirinkti vieną dorinio ugdymo dalyką",IF(AND(S19,S20),"Galima rinktis tik vieną dorinio ugdymo dalyką",""))</f>
        <v>Privaloma pasirinkti vieną dorinio ugdymo dalyką</v>
      </c>
      <c r="N19" s="145"/>
      <c r="O19" s="145"/>
      <c r="P19" s="115"/>
      <c r="Q19" s="140" t="str">
        <f>C19</f>
        <v>Tikyba</v>
      </c>
      <c r="S19" s="81" t="b">
        <v>0</v>
      </c>
      <c r="T19" s="139">
        <f t="shared" ref="T19:T37" si="4">IF(S19,1,0)</f>
        <v>0</v>
      </c>
      <c r="U19" s="196">
        <f>IF(SUM(T19:T20)=1,1,0)</f>
        <v>0</v>
      </c>
      <c r="V19" s="139"/>
      <c r="X19" s="139" t="str">
        <f>IF($U$19=1,IF($T19=1,1,""),"")</f>
        <v/>
      </c>
      <c r="Y19" s="139" t="str">
        <f>IF($U$19=1,IF($T19=1,1,""),"")</f>
        <v/>
      </c>
    </row>
    <row r="20" spans="1:25" ht="18" customHeight="1" x14ac:dyDescent="0.2">
      <c r="A20" s="152"/>
      <c r="B20" s="200"/>
      <c r="C20" s="172" t="s">
        <v>19</v>
      </c>
      <c r="D20" s="172"/>
      <c r="E20" s="14"/>
      <c r="F20" s="14"/>
      <c r="G20" s="14"/>
      <c r="H20" s="104" t="str">
        <f t="shared" si="3"/>
        <v/>
      </c>
      <c r="I20" s="104" t="str">
        <f t="shared" si="3"/>
        <v/>
      </c>
      <c r="J20" s="15"/>
      <c r="K20" s="73"/>
      <c r="L20" s="69"/>
      <c r="M20" s="145"/>
      <c r="N20" s="145"/>
      <c r="O20" s="145"/>
      <c r="P20" s="115"/>
      <c r="Q20" s="140" t="str">
        <f>C20</f>
        <v>Etika</v>
      </c>
      <c r="S20" s="81" t="b">
        <v>0</v>
      </c>
      <c r="T20" s="139">
        <f t="shared" si="4"/>
        <v>0</v>
      </c>
      <c r="U20" s="196"/>
      <c r="V20" s="139"/>
      <c r="X20" s="139" t="str">
        <f>IF($U$19=1,IF($T20=1,1,""),"")</f>
        <v/>
      </c>
      <c r="Y20" s="139" t="str">
        <f>IF($U$19=1,IF($T20=1,1,""),"")</f>
        <v/>
      </c>
    </row>
    <row r="21" spans="1:25" ht="25.15" customHeight="1" x14ac:dyDescent="0.2">
      <c r="A21" s="170">
        <v>5</v>
      </c>
      <c r="B21" s="186" t="s">
        <v>52</v>
      </c>
      <c r="C21" s="148" t="s">
        <v>75</v>
      </c>
      <c r="D21" s="148"/>
      <c r="E21" s="11"/>
      <c r="F21" s="11"/>
      <c r="G21" s="11"/>
      <c r="H21" s="105" t="str">
        <f t="shared" si="3"/>
        <v/>
      </c>
      <c r="I21" s="105" t="str">
        <f t="shared" si="3"/>
        <v/>
      </c>
      <c r="J21" s="54"/>
      <c r="K21" s="73"/>
      <c r="M21" s="145" t="str">
        <f>IF(SUM(T21:T22)=0,"Privaloma pasirinkti vieną užsienio kalbą",IF(V22=2,"Pasirinkote vokiečių kalbą daugiau nei vieną kartą",""))</f>
        <v>Privaloma pasirinkti vieną užsienio kalbą</v>
      </c>
      <c r="N21" s="145"/>
      <c r="O21" s="145"/>
      <c r="P21" s="142"/>
      <c r="Q21" s="140" t="str">
        <f t="shared" ref="Q21:Q22" si="5">C21</f>
        <v>Užsienio kalba (anglų) (su integruotu moduliu), B2</v>
      </c>
      <c r="S21" s="81" t="b">
        <v>0</v>
      </c>
      <c r="T21" s="139">
        <f t="shared" si="4"/>
        <v>0</v>
      </c>
      <c r="U21" s="196">
        <f>IF(SUM(T21:T22)&gt;=1,1,0)</f>
        <v>0</v>
      </c>
      <c r="V21" s="139"/>
      <c r="X21" s="139" t="str">
        <f>IF(AND($U$21=1,$T21=1),4,"")</f>
        <v/>
      </c>
      <c r="Y21" s="139" t="str">
        <f>IF(AND($U$21=1,$T21=1),4,"")</f>
        <v/>
      </c>
    </row>
    <row r="22" spans="1:25" ht="18" customHeight="1" x14ac:dyDescent="0.2">
      <c r="A22" s="201"/>
      <c r="B22" s="187"/>
      <c r="C22" s="182" t="s">
        <v>74</v>
      </c>
      <c r="D22" s="182"/>
      <c r="E22" s="16"/>
      <c r="F22" s="16"/>
      <c r="G22" s="16"/>
      <c r="H22" s="108" t="str">
        <f t="shared" ref="H22:H37" si="6">X22</f>
        <v/>
      </c>
      <c r="I22" s="108" t="str">
        <f t="shared" ref="I22:I37" si="7">Y22</f>
        <v/>
      </c>
      <c r="J22" s="97"/>
      <c r="K22" s="73"/>
      <c r="L22" s="112"/>
      <c r="M22" s="145"/>
      <c r="N22" s="145"/>
      <c r="O22" s="145"/>
      <c r="P22" s="142"/>
      <c r="Q22" s="140" t="str">
        <f t="shared" si="5"/>
        <v>Užsienio kalba (vokiečių), B2</v>
      </c>
      <c r="S22" s="81" t="b">
        <v>0</v>
      </c>
      <c r="T22" s="139">
        <f t="shared" si="4"/>
        <v>0</v>
      </c>
      <c r="U22" s="196"/>
      <c r="V22" s="139">
        <f>IF(AND(S22,OR(S44,S46)),2,IF(S22,1,0))</f>
        <v>0</v>
      </c>
      <c r="X22" s="139" t="str">
        <f>IF($V22=1,IF($T22=1,3,""),"")</f>
        <v/>
      </c>
      <c r="Y22" s="139" t="str">
        <f>IF($V22=1,IF($T22=1,3,""),"")</f>
        <v/>
      </c>
    </row>
    <row r="23" spans="1:25" ht="18" customHeight="1" x14ac:dyDescent="0.2">
      <c r="A23" s="170">
        <v>6</v>
      </c>
      <c r="B23" s="188" t="s">
        <v>71</v>
      </c>
      <c r="C23" s="147" t="s">
        <v>22</v>
      </c>
      <c r="D23" s="147"/>
      <c r="E23" s="11"/>
      <c r="F23" s="11"/>
      <c r="G23" s="11"/>
      <c r="H23" s="105" t="str">
        <f t="shared" si="6"/>
        <v/>
      </c>
      <c r="I23" s="105" t="str">
        <f t="shared" si="7"/>
        <v/>
      </c>
      <c r="J23" s="13"/>
      <c r="K23" s="73"/>
      <c r="L23" s="72"/>
      <c r="M23" s="145" t="str">
        <f>IF(SUM(T23:T26)=0,"Privaloma pasirinkti bent vieną šios grupės dalyką","")</f>
        <v>Privaloma pasirinkti bent vieną šios grupės dalyką</v>
      </c>
      <c r="N23" s="145"/>
      <c r="O23" s="145"/>
      <c r="P23" s="115"/>
      <c r="Q23" s="140" t="str">
        <f>C23</f>
        <v>Biologija</v>
      </c>
      <c r="S23" s="81" t="b">
        <v>0</v>
      </c>
      <c r="T23" s="139">
        <f t="shared" si="4"/>
        <v>0</v>
      </c>
      <c r="U23" s="196">
        <f>IF(SUM(T23:T26)&gt;0,1,0)</f>
        <v>0</v>
      </c>
      <c r="V23" s="139"/>
      <c r="X23" s="139" t="str">
        <f t="shared" si="2"/>
        <v/>
      </c>
      <c r="Y23" s="139" t="str">
        <f t="shared" si="2"/>
        <v/>
      </c>
    </row>
    <row r="24" spans="1:25" ht="18" customHeight="1" x14ac:dyDescent="0.2">
      <c r="A24" s="201"/>
      <c r="B24" s="189"/>
      <c r="C24" s="146" t="s">
        <v>24</v>
      </c>
      <c r="D24" s="146"/>
      <c r="E24" s="16"/>
      <c r="F24" s="16"/>
      <c r="G24" s="16"/>
      <c r="H24" s="108" t="str">
        <f t="shared" si="6"/>
        <v/>
      </c>
      <c r="I24" s="108" t="str">
        <f t="shared" si="7"/>
        <v/>
      </c>
      <c r="J24" s="19"/>
      <c r="K24" s="73"/>
      <c r="L24" s="72"/>
      <c r="M24" s="145"/>
      <c r="N24" s="145"/>
      <c r="O24" s="145"/>
      <c r="P24" s="115"/>
      <c r="Q24" s="140" t="str">
        <f>C24</f>
        <v>Chemija</v>
      </c>
      <c r="S24" s="81" t="b">
        <v>0</v>
      </c>
      <c r="T24" s="139">
        <f t="shared" si="4"/>
        <v>0</v>
      </c>
      <c r="U24" s="196"/>
      <c r="V24" s="139"/>
      <c r="X24" s="139" t="str">
        <f t="shared" si="2"/>
        <v/>
      </c>
      <c r="Y24" s="139" t="str">
        <f t="shared" si="2"/>
        <v/>
      </c>
    </row>
    <row r="25" spans="1:25" ht="18" customHeight="1" x14ac:dyDescent="0.2">
      <c r="A25" s="201"/>
      <c r="B25" s="189"/>
      <c r="C25" s="146" t="s">
        <v>23</v>
      </c>
      <c r="D25" s="146"/>
      <c r="E25" s="16"/>
      <c r="F25" s="16"/>
      <c r="G25" s="16"/>
      <c r="H25" s="106" t="str">
        <f t="shared" si="6"/>
        <v/>
      </c>
      <c r="I25" s="106" t="str">
        <f t="shared" si="7"/>
        <v/>
      </c>
      <c r="J25" s="19"/>
      <c r="K25" s="73"/>
      <c r="L25" s="72"/>
      <c r="M25" s="145"/>
      <c r="N25" s="145"/>
      <c r="O25" s="145"/>
      <c r="P25" s="115"/>
      <c r="Q25" s="140" t="str">
        <f>C25</f>
        <v>Fizika</v>
      </c>
      <c r="S25" s="81" t="b">
        <v>0</v>
      </c>
      <c r="T25" s="139">
        <f t="shared" si="4"/>
        <v>0</v>
      </c>
      <c r="U25" s="196"/>
      <c r="V25" s="139"/>
      <c r="X25" s="139" t="str">
        <f>IF($T25=1,4,"")</f>
        <v/>
      </c>
      <c r="Y25" s="139" t="str">
        <f>IF($T25=1,4,"")</f>
        <v/>
      </c>
    </row>
    <row r="26" spans="1:25" ht="18" customHeight="1" x14ac:dyDescent="0.2">
      <c r="A26" s="171"/>
      <c r="B26" s="190"/>
      <c r="C26" s="185" t="s">
        <v>72</v>
      </c>
      <c r="D26" s="185"/>
      <c r="E26" s="14"/>
      <c r="F26" s="14"/>
      <c r="G26" s="14"/>
      <c r="H26" s="107" t="str">
        <f t="shared" si="6"/>
        <v/>
      </c>
      <c r="I26" s="107" t="str">
        <f t="shared" si="7"/>
        <v/>
      </c>
      <c r="J26" s="15"/>
      <c r="K26" s="73"/>
      <c r="M26" s="145"/>
      <c r="N26" s="145"/>
      <c r="O26" s="145"/>
      <c r="Q26" s="140" t="str">
        <f>C26</f>
        <v>Informatika (su integruotu moduliu)</v>
      </c>
      <c r="S26" s="81" t="b">
        <v>0</v>
      </c>
      <c r="T26" s="139">
        <f t="shared" si="4"/>
        <v>0</v>
      </c>
      <c r="U26" s="196"/>
      <c r="V26" s="139"/>
      <c r="X26" s="139" t="str">
        <f>IF($T26=1,4,"")</f>
        <v/>
      </c>
      <c r="Y26" s="139" t="str">
        <f>IF($T26=1,4,"")</f>
        <v/>
      </c>
    </row>
    <row r="27" spans="1:25" ht="18" customHeight="1" x14ac:dyDescent="0.2">
      <c r="A27" s="170">
        <v>7</v>
      </c>
      <c r="B27" s="191" t="s">
        <v>42</v>
      </c>
      <c r="C27" s="146" t="s">
        <v>20</v>
      </c>
      <c r="D27" s="146"/>
      <c r="E27" s="53"/>
      <c r="F27" s="12"/>
      <c r="G27" s="12"/>
      <c r="H27" s="103" t="str">
        <f t="shared" si="6"/>
        <v/>
      </c>
      <c r="I27" s="103" t="str">
        <f t="shared" si="7"/>
        <v/>
      </c>
      <c r="J27" s="54"/>
      <c r="K27" s="73"/>
      <c r="L27" s="72"/>
      <c r="M27" s="199" t="str">
        <f>IF(SUM(T27:T30)=0,"Privaloma pasirinkti bent vieną iš visuomenės mokslų","")</f>
        <v>Privaloma pasirinkti bent vieną iš visuomenės mokslų</v>
      </c>
      <c r="N27" s="199"/>
      <c r="O27" s="199"/>
      <c r="P27" s="115"/>
      <c r="Q27" s="140" t="str">
        <f t="shared" ref="Q27:Q37" si="8">C27</f>
        <v>Istorija</v>
      </c>
      <c r="S27" s="81" t="b">
        <v>0</v>
      </c>
      <c r="T27" s="139">
        <f t="shared" si="4"/>
        <v>0</v>
      </c>
      <c r="U27" s="196">
        <f>IF(SUM(T27:T30)&gt;0,1,0)</f>
        <v>0</v>
      </c>
      <c r="V27" s="139"/>
      <c r="X27" s="139" t="str">
        <f t="shared" si="2"/>
        <v/>
      </c>
      <c r="Y27" s="139" t="str">
        <f t="shared" si="2"/>
        <v/>
      </c>
    </row>
    <row r="28" spans="1:25" ht="18" customHeight="1" x14ac:dyDescent="0.2">
      <c r="A28" s="201"/>
      <c r="B28" s="192"/>
      <c r="C28" s="146" t="s">
        <v>21</v>
      </c>
      <c r="D28" s="146"/>
      <c r="E28" s="16"/>
      <c r="F28" s="16"/>
      <c r="G28" s="16"/>
      <c r="H28" s="106" t="str">
        <f t="shared" si="6"/>
        <v/>
      </c>
      <c r="I28" s="106" t="str">
        <f t="shared" si="7"/>
        <v/>
      </c>
      <c r="J28" s="19"/>
      <c r="K28" s="73"/>
      <c r="L28" s="72"/>
      <c r="M28" s="199"/>
      <c r="N28" s="199"/>
      <c r="O28" s="199"/>
      <c r="P28" s="115"/>
      <c r="Q28" s="140" t="str">
        <f t="shared" si="8"/>
        <v>Geografija</v>
      </c>
      <c r="S28" s="81" t="b">
        <v>0</v>
      </c>
      <c r="T28" s="139">
        <f t="shared" si="4"/>
        <v>0</v>
      </c>
      <c r="U28" s="196"/>
      <c r="V28" s="139"/>
      <c r="X28" s="139" t="str">
        <f t="shared" si="2"/>
        <v/>
      </c>
      <c r="Y28" s="139" t="str">
        <f t="shared" si="2"/>
        <v/>
      </c>
    </row>
    <row r="29" spans="1:25" ht="18" customHeight="1" x14ac:dyDescent="0.2">
      <c r="A29" s="201"/>
      <c r="B29" s="192"/>
      <c r="C29" s="146" t="s">
        <v>47</v>
      </c>
      <c r="D29" s="146"/>
      <c r="E29" s="16"/>
      <c r="F29" s="16"/>
      <c r="G29" s="16"/>
      <c r="H29" s="106" t="str">
        <f t="shared" ref="H29" si="9">X29</f>
        <v/>
      </c>
      <c r="I29" s="106" t="str">
        <f t="shared" ref="I29" si="10">Y29</f>
        <v/>
      </c>
      <c r="J29" s="19"/>
      <c r="K29" s="73"/>
      <c r="L29" s="72"/>
      <c r="M29" s="199"/>
      <c r="N29" s="199"/>
      <c r="O29" s="199"/>
      <c r="P29" s="115"/>
      <c r="Q29" s="140" t="str">
        <f t="shared" ref="Q29" si="11">C29</f>
        <v>Ekonomika ir verslumas</v>
      </c>
      <c r="S29" s="81" t="b">
        <v>0</v>
      </c>
      <c r="T29" s="139">
        <f t="shared" ref="T29" si="12">IF(S29,1,0)</f>
        <v>0</v>
      </c>
      <c r="U29" s="196"/>
      <c r="V29" s="139"/>
      <c r="X29" s="139" t="str">
        <f t="shared" si="2"/>
        <v/>
      </c>
      <c r="Y29" s="139" t="str">
        <f t="shared" si="2"/>
        <v/>
      </c>
    </row>
    <row r="30" spans="1:25" ht="18" customHeight="1" x14ac:dyDescent="0.2">
      <c r="A30" s="171"/>
      <c r="B30" s="193"/>
      <c r="C30" s="194" t="s">
        <v>83</v>
      </c>
      <c r="D30" s="194"/>
      <c r="E30" s="90"/>
      <c r="F30" s="90"/>
      <c r="G30" s="90"/>
      <c r="H30" s="104" t="str">
        <f t="shared" si="6"/>
        <v/>
      </c>
      <c r="I30" s="104" t="str">
        <f t="shared" si="7"/>
        <v/>
      </c>
      <c r="J30" s="15"/>
      <c r="K30" s="73"/>
      <c r="L30" s="112"/>
      <c r="M30" s="199"/>
      <c r="N30" s="199"/>
      <c r="O30" s="199"/>
      <c r="P30" s="142"/>
      <c r="Q30" s="140" t="str">
        <f t="shared" si="8"/>
        <v>Filosofija</v>
      </c>
      <c r="S30" s="81" t="b">
        <v>0</v>
      </c>
      <c r="T30" s="139">
        <f t="shared" si="4"/>
        <v>0</v>
      </c>
      <c r="U30" s="196"/>
      <c r="V30" s="139"/>
      <c r="X30" s="139" t="str">
        <f t="shared" si="2"/>
        <v/>
      </c>
      <c r="Y30" s="139" t="str">
        <f t="shared" si="2"/>
        <v/>
      </c>
    </row>
    <row r="31" spans="1:25" ht="18" customHeight="1" x14ac:dyDescent="0.2">
      <c r="A31" s="152">
        <v>8</v>
      </c>
      <c r="B31" s="183" t="s">
        <v>25</v>
      </c>
      <c r="C31" s="147" t="s">
        <v>26</v>
      </c>
      <c r="D31" s="147"/>
      <c r="E31" s="11"/>
      <c r="F31" s="88"/>
      <c r="G31" s="11"/>
      <c r="H31" s="105" t="str">
        <f t="shared" si="6"/>
        <v/>
      </c>
      <c r="I31" s="105" t="str">
        <f t="shared" si="7"/>
        <v/>
      </c>
      <c r="J31" s="13"/>
      <c r="K31" s="73"/>
      <c r="L31" s="69"/>
      <c r="M31" s="145" t="str">
        <f>IF(U31=0,"Privaloma pasirinkti vieną menų/technologijų dalyką",IF(U31&gt;1,"Galima rinktis vieną menų/technologijų dalyką",""))</f>
        <v>Privaloma pasirinkti vieną menų/technologijų dalyką</v>
      </c>
      <c r="N31" s="145"/>
      <c r="O31" s="145"/>
      <c r="P31" s="115"/>
      <c r="Q31" s="140" t="str">
        <f t="shared" si="8"/>
        <v>Dailė</v>
      </c>
      <c r="S31" s="81" t="b">
        <v>0</v>
      </c>
      <c r="T31" s="139">
        <f t="shared" si="4"/>
        <v>0</v>
      </c>
      <c r="U31" s="196">
        <f>SUM(T31:T37)</f>
        <v>0</v>
      </c>
      <c r="V31" s="139"/>
      <c r="X31" s="139" t="str">
        <f>IF(AND($U$31=1,$T31=1),2,"")</f>
        <v/>
      </c>
      <c r="Y31" s="139" t="str">
        <f>IF(AND($U$31=1,$T31=1),2,"")</f>
        <v/>
      </c>
    </row>
    <row r="32" spans="1:25" ht="18" customHeight="1" x14ac:dyDescent="0.2">
      <c r="A32" s="152"/>
      <c r="B32" s="184"/>
      <c r="C32" s="146" t="s">
        <v>27</v>
      </c>
      <c r="D32" s="146"/>
      <c r="E32" s="16"/>
      <c r="F32" s="89"/>
      <c r="G32" s="16"/>
      <c r="H32" s="108" t="str">
        <f t="shared" si="6"/>
        <v/>
      </c>
      <c r="I32" s="108" t="str">
        <f t="shared" si="7"/>
        <v/>
      </c>
      <c r="J32" s="45"/>
      <c r="K32" s="73"/>
      <c r="L32" s="69"/>
      <c r="M32" s="145"/>
      <c r="N32" s="145"/>
      <c r="O32" s="145"/>
      <c r="P32" s="115"/>
      <c r="Q32" s="140" t="str">
        <f t="shared" si="8"/>
        <v>Muzika</v>
      </c>
      <c r="S32" s="81" t="b">
        <v>0</v>
      </c>
      <c r="T32" s="139">
        <f t="shared" si="4"/>
        <v>0</v>
      </c>
      <c r="U32" s="196"/>
      <c r="V32" s="139"/>
      <c r="X32" s="139" t="str">
        <f t="shared" ref="X32:Y37" si="13">IF(AND($U$31=1,$T32=1),2,"")</f>
        <v/>
      </c>
      <c r="Y32" s="139" t="str">
        <f t="shared" si="13"/>
        <v/>
      </c>
    </row>
    <row r="33" spans="1:25" ht="18" customHeight="1" x14ac:dyDescent="0.2">
      <c r="A33" s="152"/>
      <c r="B33" s="184"/>
      <c r="C33" s="146" t="s">
        <v>43</v>
      </c>
      <c r="D33" s="146"/>
      <c r="E33" s="16"/>
      <c r="F33" s="89"/>
      <c r="G33" s="16"/>
      <c r="H33" s="106" t="str">
        <f t="shared" si="6"/>
        <v/>
      </c>
      <c r="I33" s="106" t="str">
        <f t="shared" si="7"/>
        <v/>
      </c>
      <c r="J33" s="19"/>
      <c r="K33" s="73"/>
      <c r="L33" s="69"/>
      <c r="M33" s="145"/>
      <c r="N33" s="145"/>
      <c r="O33" s="145"/>
      <c r="P33" s="115"/>
      <c r="Q33" s="140" t="str">
        <f t="shared" si="8"/>
        <v>Šokis</v>
      </c>
      <c r="S33" s="81" t="b">
        <v>0</v>
      </c>
      <c r="T33" s="139">
        <f t="shared" si="4"/>
        <v>0</v>
      </c>
      <c r="U33" s="196"/>
      <c r="V33" s="139"/>
      <c r="X33" s="139" t="str">
        <f t="shared" si="13"/>
        <v/>
      </c>
      <c r="Y33" s="139" t="str">
        <f t="shared" si="13"/>
        <v/>
      </c>
    </row>
    <row r="34" spans="1:25" ht="18" customHeight="1" x14ac:dyDescent="0.2">
      <c r="A34" s="152"/>
      <c r="B34" s="184"/>
      <c r="C34" s="146" t="s">
        <v>28</v>
      </c>
      <c r="D34" s="146"/>
      <c r="E34" s="16"/>
      <c r="F34" s="89"/>
      <c r="G34" s="16"/>
      <c r="H34" s="106" t="str">
        <f t="shared" si="6"/>
        <v/>
      </c>
      <c r="I34" s="106" t="str">
        <f t="shared" si="7"/>
        <v/>
      </c>
      <c r="J34" s="19"/>
      <c r="K34" s="73"/>
      <c r="L34" s="69"/>
      <c r="M34" s="145"/>
      <c r="N34" s="145"/>
      <c r="O34" s="145"/>
      <c r="P34" s="115"/>
      <c r="Q34" s="140" t="str">
        <f t="shared" si="8"/>
        <v>Teatras</v>
      </c>
      <c r="S34" s="81" t="b">
        <v>0</v>
      </c>
      <c r="T34" s="139">
        <f t="shared" si="4"/>
        <v>0</v>
      </c>
      <c r="U34" s="196"/>
      <c r="V34" s="139"/>
      <c r="X34" s="139" t="str">
        <f t="shared" si="13"/>
        <v/>
      </c>
      <c r="Y34" s="139" t="str">
        <f t="shared" si="13"/>
        <v/>
      </c>
    </row>
    <row r="35" spans="1:25" ht="18" customHeight="1" x14ac:dyDescent="0.2">
      <c r="A35" s="152"/>
      <c r="B35" s="184"/>
      <c r="C35" s="146" t="s">
        <v>54</v>
      </c>
      <c r="D35" s="146"/>
      <c r="E35" s="16"/>
      <c r="F35" s="89"/>
      <c r="G35" s="16"/>
      <c r="H35" s="108" t="str">
        <f t="shared" si="6"/>
        <v/>
      </c>
      <c r="I35" s="108" t="str">
        <f t="shared" si="7"/>
        <v/>
      </c>
      <c r="J35" s="19"/>
      <c r="K35" s="73"/>
      <c r="L35" s="69"/>
      <c r="M35" s="145"/>
      <c r="N35" s="145"/>
      <c r="O35" s="145"/>
      <c r="P35" s="115"/>
      <c r="Q35" s="140" t="str">
        <f t="shared" si="8"/>
        <v>Medijų menas</v>
      </c>
      <c r="S35" s="81" t="b">
        <v>0</v>
      </c>
      <c r="T35" s="139">
        <f t="shared" si="4"/>
        <v>0</v>
      </c>
      <c r="U35" s="196"/>
      <c r="V35" s="139"/>
      <c r="X35" s="139" t="str">
        <f t="shared" si="13"/>
        <v/>
      </c>
      <c r="Y35" s="139" t="str">
        <f t="shared" si="13"/>
        <v/>
      </c>
    </row>
    <row r="36" spans="1:25" ht="18" customHeight="1" x14ac:dyDescent="0.2">
      <c r="A36" s="152"/>
      <c r="B36" s="184"/>
      <c r="C36" s="146" t="s">
        <v>55</v>
      </c>
      <c r="D36" s="146"/>
      <c r="E36" s="86"/>
      <c r="F36" s="87"/>
      <c r="G36" s="87"/>
      <c r="H36" s="108" t="str">
        <f t="shared" si="6"/>
        <v/>
      </c>
      <c r="I36" s="108" t="str">
        <f t="shared" si="7"/>
        <v/>
      </c>
      <c r="J36" s="45"/>
      <c r="K36" s="73"/>
      <c r="L36" s="69"/>
      <c r="M36" s="145"/>
      <c r="N36" s="145"/>
      <c r="O36" s="145"/>
      <c r="P36" s="115"/>
      <c r="Q36" s="140" t="str">
        <f t="shared" si="8"/>
        <v>Taikomosios technologijos (mityba)</v>
      </c>
      <c r="S36" s="81" t="b">
        <v>0</v>
      </c>
      <c r="T36" s="139">
        <f t="shared" si="4"/>
        <v>0</v>
      </c>
      <c r="U36" s="196"/>
      <c r="V36" s="139"/>
      <c r="X36" s="139" t="str">
        <f t="shared" si="13"/>
        <v/>
      </c>
      <c r="Y36" s="139" t="str">
        <f t="shared" si="13"/>
        <v/>
      </c>
    </row>
    <row r="37" spans="1:25" ht="18" customHeight="1" x14ac:dyDescent="0.2">
      <c r="A37" s="152"/>
      <c r="B37" s="184"/>
      <c r="C37" s="185" t="s">
        <v>56</v>
      </c>
      <c r="D37" s="185"/>
      <c r="E37" s="46"/>
      <c r="F37" s="46"/>
      <c r="G37" s="46"/>
      <c r="H37" s="107" t="str">
        <f t="shared" si="6"/>
        <v/>
      </c>
      <c r="I37" s="107" t="str">
        <f t="shared" si="7"/>
        <v/>
      </c>
      <c r="J37" s="98"/>
      <c r="K37" s="73"/>
      <c r="L37" s="69"/>
      <c r="M37" s="145"/>
      <c r="N37" s="145"/>
      <c r="O37" s="145"/>
      <c r="P37" s="115"/>
      <c r="Q37" s="140" t="str">
        <f t="shared" si="8"/>
        <v>Taikomosios technologijos (tekstilė)</v>
      </c>
      <c r="S37" s="81" t="b">
        <v>0</v>
      </c>
      <c r="T37" s="139">
        <f t="shared" si="4"/>
        <v>0</v>
      </c>
      <c r="U37" s="196"/>
      <c r="V37" s="139"/>
      <c r="X37" s="139" t="str">
        <f t="shared" si="13"/>
        <v/>
      </c>
      <c r="Y37" s="139" t="str">
        <f t="shared" si="13"/>
        <v/>
      </c>
    </row>
    <row r="38" spans="1:25" ht="16.149999999999999" customHeight="1" x14ac:dyDescent="0.2">
      <c r="A38" s="94"/>
      <c r="B38" s="94"/>
      <c r="C38" s="25"/>
      <c r="D38" s="25"/>
      <c r="E38" s="25"/>
      <c r="F38" s="25"/>
      <c r="G38" s="25"/>
      <c r="H38" s="94"/>
      <c r="I38" s="94"/>
      <c r="J38" s="23"/>
      <c r="K38" s="72"/>
      <c r="L38" s="72"/>
      <c r="T38" s="139"/>
      <c r="V38" s="139"/>
      <c r="X38" s="139" t="str">
        <f t="shared" si="2"/>
        <v/>
      </c>
      <c r="Y38" s="139" t="str">
        <f t="shared" si="2"/>
        <v/>
      </c>
    </row>
    <row r="39" spans="1:25" ht="16.149999999999999" customHeight="1" x14ac:dyDescent="0.2">
      <c r="A39" s="160" t="s">
        <v>57</v>
      </c>
      <c r="B39" s="161"/>
      <c r="C39" s="161"/>
      <c r="D39" s="161"/>
      <c r="E39" s="161"/>
      <c r="F39" s="161"/>
      <c r="G39" s="161"/>
      <c r="H39" s="161"/>
      <c r="I39" s="161"/>
      <c r="J39" s="162"/>
      <c r="K39" s="72"/>
      <c r="L39" s="72"/>
      <c r="T39" s="139"/>
      <c r="V39" s="139"/>
      <c r="X39" s="139" t="str">
        <f t="shared" ref="X39:Y52" si="14">IF($T39=1,3,"")</f>
        <v/>
      </c>
      <c r="Y39" s="139" t="str">
        <f t="shared" si="14"/>
        <v/>
      </c>
    </row>
    <row r="40" spans="1:25" ht="24.4" customHeight="1" x14ac:dyDescent="0.2">
      <c r="A40" s="170" t="s">
        <v>63</v>
      </c>
      <c r="B40" s="152" t="s">
        <v>4</v>
      </c>
      <c r="C40" s="152" t="s">
        <v>5</v>
      </c>
      <c r="D40" s="152"/>
      <c r="E40" s="150" t="s">
        <v>37</v>
      </c>
      <c r="F40" s="150" t="s">
        <v>38</v>
      </c>
      <c r="G40" s="150" t="s">
        <v>39</v>
      </c>
      <c r="H40" s="152" t="s">
        <v>7</v>
      </c>
      <c r="I40" s="152"/>
      <c r="J40" s="158" t="s">
        <v>67</v>
      </c>
      <c r="K40" s="73"/>
      <c r="L40" s="58"/>
      <c r="O40" s="79"/>
      <c r="P40" s="142"/>
      <c r="Q40" s="135"/>
      <c r="T40" s="139"/>
      <c r="V40" s="139"/>
      <c r="X40" s="139" t="str">
        <f t="shared" si="2"/>
        <v/>
      </c>
      <c r="Y40" s="139" t="str">
        <f t="shared" si="2"/>
        <v/>
      </c>
    </row>
    <row r="41" spans="1:25" ht="37.5" customHeight="1" x14ac:dyDescent="0.2">
      <c r="A41" s="171"/>
      <c r="B41" s="152"/>
      <c r="C41" s="152"/>
      <c r="D41" s="152"/>
      <c r="E41" s="150"/>
      <c r="F41" s="150"/>
      <c r="G41" s="150"/>
      <c r="H41" s="40" t="s">
        <v>15</v>
      </c>
      <c r="I41" s="40" t="s">
        <v>16</v>
      </c>
      <c r="J41" s="159"/>
      <c r="K41" s="73"/>
      <c r="L41" s="58"/>
      <c r="O41" s="79"/>
      <c r="P41" s="142"/>
      <c r="Q41" s="135"/>
      <c r="T41" s="139"/>
      <c r="V41" s="139"/>
      <c r="X41" s="139" t="str">
        <f t="shared" ref="X41:Y41" si="15">IF($T41=1,3,"")</f>
        <v/>
      </c>
      <c r="Y41" s="139" t="str">
        <f t="shared" si="15"/>
        <v/>
      </c>
    </row>
    <row r="42" spans="1:25" ht="18" customHeight="1" x14ac:dyDescent="0.2">
      <c r="A42" s="96">
        <v>9</v>
      </c>
      <c r="B42" s="154" t="s">
        <v>58</v>
      </c>
      <c r="C42" s="154"/>
      <c r="D42" s="154"/>
      <c r="E42" s="26"/>
      <c r="F42" s="26"/>
      <c r="G42" s="102"/>
      <c r="H42" s="96" t="str">
        <f t="shared" ref="H42" si="16">X42</f>
        <v/>
      </c>
      <c r="I42" s="96" t="str">
        <f>Y42</f>
        <v/>
      </c>
      <c r="J42" s="118" t="str">
        <f>Y43</f>
        <v/>
      </c>
      <c r="Q42" s="140" t="str">
        <f>B42</f>
        <v>Astronomija</v>
      </c>
      <c r="S42" s="81" t="b">
        <v>0</v>
      </c>
      <c r="T42" s="139">
        <f t="shared" ref="T42" si="17">IF(S42,1,0)</f>
        <v>0</v>
      </c>
      <c r="V42" s="139"/>
      <c r="X42" s="139" t="str">
        <f>IF($T42=1,1,"")</f>
        <v/>
      </c>
      <c r="Y42" s="139" t="str">
        <f>IF($T42=1,1,"")</f>
        <v/>
      </c>
    </row>
    <row r="43" spans="1:25" ht="18" customHeight="1" x14ac:dyDescent="0.2">
      <c r="A43" s="96">
        <v>10</v>
      </c>
      <c r="B43" s="154" t="s">
        <v>29</v>
      </c>
      <c r="C43" s="154"/>
      <c r="D43" s="154"/>
      <c r="E43" s="26"/>
      <c r="F43" s="26"/>
      <c r="G43" s="102"/>
      <c r="H43" s="96" t="str">
        <f t="shared" ref="H43:H48" si="18">X43</f>
        <v/>
      </c>
      <c r="I43" s="96" t="str">
        <f t="shared" ref="I43:I48" si="19">Y43</f>
        <v/>
      </c>
      <c r="J43" s="119"/>
      <c r="Q43" s="140" t="str">
        <f t="shared" ref="Q43:Q48" si="20">B43</f>
        <v>Psichologija</v>
      </c>
      <c r="S43" s="81" t="b">
        <v>0</v>
      </c>
      <c r="T43" s="139">
        <f t="shared" ref="T43:T48" si="21">IF(S43,1,0)</f>
        <v>0</v>
      </c>
      <c r="V43" s="139"/>
      <c r="X43" s="139" t="str">
        <f t="shared" ref="X43:Y43" si="22">IF($T43=1,1,"")</f>
        <v/>
      </c>
      <c r="Y43" s="139" t="str">
        <f t="shared" si="22"/>
        <v/>
      </c>
    </row>
    <row r="44" spans="1:25" ht="18" customHeight="1" x14ac:dyDescent="0.2">
      <c r="A44" s="96">
        <v>11</v>
      </c>
      <c r="B44" s="154" t="s">
        <v>76</v>
      </c>
      <c r="C44" s="154"/>
      <c r="D44" s="154"/>
      <c r="E44" s="26"/>
      <c r="F44" s="26"/>
      <c r="G44" s="102"/>
      <c r="H44" s="96" t="str">
        <f t="shared" si="18"/>
        <v/>
      </c>
      <c r="I44" s="96" t="str">
        <f t="shared" si="19"/>
        <v/>
      </c>
      <c r="J44" s="119"/>
      <c r="M44" s="145" t="str">
        <f>IF(V44=2,"Pasirinkote vokiečių kalbą daugiau nei vieną kartą","")</f>
        <v/>
      </c>
      <c r="N44" s="145"/>
      <c r="O44" s="145"/>
      <c r="Q44" s="140" t="str">
        <f t="shared" si="20"/>
        <v>Užsienio kalba (vokiečių)</v>
      </c>
      <c r="S44" s="81" t="b">
        <v>0</v>
      </c>
      <c r="T44" s="139">
        <f t="shared" si="21"/>
        <v>0</v>
      </c>
      <c r="V44" s="139">
        <f>IF(AND(S44,OR(S22,S46)),2,IF(S44,1,0))</f>
        <v>0</v>
      </c>
      <c r="X44" s="139" t="str">
        <f t="shared" ref="X44:Y47" si="23">IF($V44=1,IF($T44=1,2,""),"")</f>
        <v/>
      </c>
      <c r="Y44" s="139" t="str">
        <f t="shared" si="23"/>
        <v/>
      </c>
    </row>
    <row r="45" spans="1:25" ht="18" customHeight="1" x14ac:dyDescent="0.2">
      <c r="A45" s="96">
        <v>12</v>
      </c>
      <c r="B45" s="154" t="s">
        <v>77</v>
      </c>
      <c r="C45" s="154"/>
      <c r="D45" s="154"/>
      <c r="E45" s="26"/>
      <c r="F45" s="26"/>
      <c r="G45" s="102"/>
      <c r="H45" s="96" t="str">
        <f t="shared" si="18"/>
        <v/>
      </c>
      <c r="I45" s="96" t="str">
        <f t="shared" si="19"/>
        <v/>
      </c>
      <c r="J45" s="119"/>
      <c r="M45" s="145" t="str">
        <f>IF(V45=2,"Pasirinkote prancūzų kalbą du kartus","")</f>
        <v/>
      </c>
      <c r="N45" s="145"/>
      <c r="O45" s="145"/>
      <c r="Q45" s="140" t="str">
        <f t="shared" si="20"/>
        <v>Užsienio kalba (prancūzų)</v>
      </c>
      <c r="S45" s="81" t="b">
        <v>0</v>
      </c>
      <c r="T45" s="139">
        <f t="shared" si="21"/>
        <v>0</v>
      </c>
      <c r="V45" s="139">
        <f>IF(AND(S45,S47),2,IF(S45,1,0))</f>
        <v>0</v>
      </c>
      <c r="X45" s="139" t="str">
        <f t="shared" si="23"/>
        <v/>
      </c>
      <c r="Y45" s="139" t="str">
        <f t="shared" si="23"/>
        <v/>
      </c>
    </row>
    <row r="46" spans="1:25" ht="18" customHeight="1" x14ac:dyDescent="0.2">
      <c r="A46" s="96">
        <v>13</v>
      </c>
      <c r="B46" s="154" t="s">
        <v>78</v>
      </c>
      <c r="C46" s="154"/>
      <c r="D46" s="154"/>
      <c r="E46" s="26"/>
      <c r="F46" s="26"/>
      <c r="G46" s="102"/>
      <c r="H46" s="96" t="str">
        <f t="shared" si="18"/>
        <v/>
      </c>
      <c r="I46" s="96" t="str">
        <f t="shared" si="19"/>
        <v/>
      </c>
      <c r="J46" s="119"/>
      <c r="M46" s="145" t="str">
        <f>IF(V46=2,"Pasirinkote vokiečių kalbą daugiau nei vieną kartą","")</f>
        <v/>
      </c>
      <c r="N46" s="145"/>
      <c r="O46" s="145"/>
      <c r="Q46" s="140" t="str">
        <f t="shared" si="20"/>
        <v>Užsienio kalba (vokiečių) pradedantiesiems</v>
      </c>
      <c r="S46" s="81" t="b">
        <v>0</v>
      </c>
      <c r="T46" s="139">
        <f t="shared" si="21"/>
        <v>0</v>
      </c>
      <c r="V46" s="139">
        <f>IF(AND(S46,OR(S22,S44)),2,IF(S46,1,0))</f>
        <v>0</v>
      </c>
      <c r="X46" s="139" t="str">
        <f t="shared" si="23"/>
        <v/>
      </c>
      <c r="Y46" s="139" t="str">
        <f t="shared" si="23"/>
        <v/>
      </c>
    </row>
    <row r="47" spans="1:25" ht="18" customHeight="1" x14ac:dyDescent="0.2">
      <c r="A47" s="96">
        <v>14</v>
      </c>
      <c r="B47" s="154" t="s">
        <v>79</v>
      </c>
      <c r="C47" s="154"/>
      <c r="D47" s="154"/>
      <c r="E47" s="26"/>
      <c r="F47" s="26"/>
      <c r="G47" s="102"/>
      <c r="H47" s="96" t="str">
        <f t="shared" si="18"/>
        <v/>
      </c>
      <c r="I47" s="96" t="str">
        <f t="shared" si="19"/>
        <v/>
      </c>
      <c r="J47" s="119"/>
      <c r="M47" s="145" t="str">
        <f>IF(V47=2,"Pasirinkote prancūzų kalbą du kartus","")</f>
        <v/>
      </c>
      <c r="N47" s="145"/>
      <c r="O47" s="145"/>
      <c r="Q47" s="140" t="str">
        <f t="shared" si="20"/>
        <v>Užsienio kalba (prancūzų) pradedantiesiems</v>
      </c>
      <c r="S47" s="81" t="b">
        <v>0</v>
      </c>
      <c r="T47" s="139">
        <f t="shared" si="21"/>
        <v>0</v>
      </c>
      <c r="V47" s="139">
        <f>IF(AND(S47,S45),2,IF(S47,1,0))</f>
        <v>0</v>
      </c>
      <c r="X47" s="139" t="str">
        <f t="shared" si="23"/>
        <v/>
      </c>
      <c r="Y47" s="139" t="str">
        <f t="shared" si="23"/>
        <v/>
      </c>
    </row>
    <row r="48" spans="1:25" ht="18" customHeight="1" x14ac:dyDescent="0.2">
      <c r="A48" s="96">
        <v>15</v>
      </c>
      <c r="B48" s="154" t="s">
        <v>80</v>
      </c>
      <c r="C48" s="154"/>
      <c r="D48" s="154"/>
      <c r="E48" s="26"/>
      <c r="F48" s="26"/>
      <c r="G48" s="102"/>
      <c r="H48" s="96" t="str">
        <f t="shared" si="18"/>
        <v/>
      </c>
      <c r="I48" s="96" t="str">
        <f t="shared" si="19"/>
        <v/>
      </c>
      <c r="J48" s="119"/>
      <c r="Q48" s="140" t="str">
        <f t="shared" si="20"/>
        <v>Užsienio kalba (ispanų) pradedantiesiems</v>
      </c>
      <c r="S48" s="81" t="b">
        <v>0</v>
      </c>
      <c r="T48" s="139">
        <f t="shared" si="21"/>
        <v>0</v>
      </c>
      <c r="V48" s="139"/>
      <c r="X48" s="139" t="str">
        <f>IF($T48=1,2,"")</f>
        <v/>
      </c>
      <c r="Y48" s="139" t="str">
        <f>IF($T48=1,2,"")</f>
        <v/>
      </c>
    </row>
    <row r="49" spans="1:94" ht="17.100000000000001" customHeight="1" x14ac:dyDescent="0.2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69"/>
      <c r="L49" s="69"/>
      <c r="T49" s="139"/>
      <c r="V49" s="139"/>
      <c r="X49" s="139"/>
      <c r="Y49" s="139"/>
    </row>
    <row r="50" spans="1:94" ht="18" customHeight="1" x14ac:dyDescent="0.2">
      <c r="A50" s="160" t="s">
        <v>84</v>
      </c>
      <c r="B50" s="161"/>
      <c r="C50" s="161"/>
      <c r="D50" s="161"/>
      <c r="E50" s="161"/>
      <c r="F50" s="161"/>
      <c r="G50" s="161"/>
      <c r="H50" s="161"/>
      <c r="I50" s="161"/>
      <c r="J50" s="162"/>
      <c r="K50" s="69"/>
      <c r="L50" s="69"/>
      <c r="T50" s="139"/>
      <c r="V50" s="139"/>
    </row>
    <row r="51" spans="1:94" ht="24.4" customHeight="1" x14ac:dyDescent="0.2">
      <c r="A51" s="170" t="s">
        <v>63</v>
      </c>
      <c r="B51" s="163" t="s">
        <v>5</v>
      </c>
      <c r="C51" s="165" t="s">
        <v>59</v>
      </c>
      <c r="D51" s="166"/>
      <c r="E51" s="150" t="s">
        <v>37</v>
      </c>
      <c r="F51" s="150" t="s">
        <v>38</v>
      </c>
      <c r="G51" s="150" t="s">
        <v>39</v>
      </c>
      <c r="H51" s="152" t="s">
        <v>7</v>
      </c>
      <c r="I51" s="152"/>
      <c r="J51" s="158" t="s">
        <v>67</v>
      </c>
      <c r="K51" s="69"/>
      <c r="L51" s="69"/>
      <c r="T51" s="139"/>
      <c r="V51" s="139"/>
      <c r="X51" s="139" t="str">
        <f t="shared" si="14"/>
        <v/>
      </c>
      <c r="Y51" s="139" t="str">
        <f t="shared" si="14"/>
        <v/>
      </c>
    </row>
    <row r="52" spans="1:94" ht="37.5" customHeight="1" x14ac:dyDescent="0.2">
      <c r="A52" s="171"/>
      <c r="B52" s="164"/>
      <c r="C52" s="167"/>
      <c r="D52" s="168"/>
      <c r="E52" s="150"/>
      <c r="F52" s="150"/>
      <c r="G52" s="150"/>
      <c r="H52" s="40" t="s">
        <v>15</v>
      </c>
      <c r="I52" s="40" t="s">
        <v>16</v>
      </c>
      <c r="J52" s="159"/>
      <c r="K52" s="69"/>
      <c r="L52" s="69"/>
      <c r="T52" s="139"/>
      <c r="V52" s="139"/>
      <c r="X52" s="139" t="str">
        <f t="shared" si="14"/>
        <v/>
      </c>
      <c r="Y52" s="139" t="str">
        <f t="shared" si="14"/>
        <v/>
      </c>
    </row>
    <row r="53" spans="1:94" ht="33" customHeight="1" x14ac:dyDescent="0.2">
      <c r="A53" s="103">
        <v>1</v>
      </c>
      <c r="B53" s="41" t="s">
        <v>73</v>
      </c>
      <c r="C53" s="154" t="s">
        <v>85</v>
      </c>
      <c r="D53" s="154"/>
      <c r="E53" s="17"/>
      <c r="F53" s="17"/>
      <c r="G53" s="17"/>
      <c r="H53" s="103" t="str">
        <f t="shared" ref="H53" si="24">X53</f>
        <v/>
      </c>
      <c r="I53" s="103" t="str">
        <f t="shared" ref="I53" si="25">Y53</f>
        <v/>
      </c>
      <c r="J53" s="56"/>
      <c r="K53" s="74"/>
      <c r="L53" s="74"/>
      <c r="M53" s="145" t="str">
        <f>IF(V53=2,"Turite pasirinkti lietuvių kalbos ir literatūros A kursą","")</f>
        <v/>
      </c>
      <c r="N53" s="145"/>
      <c r="O53" s="145"/>
      <c r="Q53" s="140" t="str">
        <f t="shared" ref="Q53:Q58" si="26">C53</f>
        <v>Bendravimas rašytine ir sakytine kalba: skaitymo ir rašymo gebėjimų tobulinimas</v>
      </c>
      <c r="S53" s="81" t="b">
        <v>0</v>
      </c>
      <c r="T53" s="139">
        <f t="shared" ref="T53" si="27">IF(S53,1,0)</f>
        <v>0</v>
      </c>
      <c r="V53" s="139" t="str">
        <f>IF(AND(S53,V12=0),2,IF(AND(S53,T12=1),1,""))</f>
        <v/>
      </c>
      <c r="X53" s="139" t="str">
        <f>IF($V53=1,IF($T53=1,1,""),"")</f>
        <v/>
      </c>
      <c r="Y53" s="139" t="str">
        <f>IF($V53=1,IF($T53=1,1,""),"")</f>
        <v/>
      </c>
    </row>
    <row r="54" spans="1:94" ht="28.9" customHeight="1" x14ac:dyDescent="0.2">
      <c r="A54" s="103">
        <v>2</v>
      </c>
      <c r="B54" s="41" t="s">
        <v>86</v>
      </c>
      <c r="C54" s="154" t="s">
        <v>88</v>
      </c>
      <c r="D54" s="154"/>
      <c r="E54" s="17"/>
      <c r="F54" s="17"/>
      <c r="G54" s="17"/>
      <c r="H54" s="103" t="str">
        <f t="shared" ref="H54" si="28">X54</f>
        <v/>
      </c>
      <c r="I54" s="103" t="str">
        <f t="shared" ref="I54" si="29">Y54</f>
        <v/>
      </c>
      <c r="J54" s="56"/>
      <c r="K54" s="74"/>
      <c r="L54" s="74"/>
      <c r="M54" s="115"/>
      <c r="N54" s="115"/>
      <c r="O54" s="115"/>
      <c r="Q54" s="140" t="str">
        <f t="shared" si="26"/>
        <v>Debatai anglų kalba</v>
      </c>
      <c r="S54" s="81" t="b">
        <v>0</v>
      </c>
      <c r="T54" s="139">
        <f t="shared" ref="T54" si="30">IF(S54,1,0)</f>
        <v>0</v>
      </c>
      <c r="V54" s="139">
        <f>T54</f>
        <v>0</v>
      </c>
      <c r="X54" s="139" t="str">
        <f>IF($V54=1,IF($T54=1,1,""),"")</f>
        <v/>
      </c>
      <c r="Y54" s="139" t="str">
        <f>IF($V54=1,IF($T54=1,1,""),"")</f>
        <v/>
      </c>
    </row>
    <row r="55" spans="1:94" ht="28.9" customHeight="1" x14ac:dyDescent="0.2">
      <c r="A55" s="103">
        <v>3</v>
      </c>
      <c r="B55" s="28" t="s">
        <v>22</v>
      </c>
      <c r="C55" s="154" t="s">
        <v>92</v>
      </c>
      <c r="D55" s="154"/>
      <c r="E55" s="17"/>
      <c r="F55" s="17"/>
      <c r="G55" s="17"/>
      <c r="H55" s="103" t="str">
        <f t="shared" ref="H55:I59" si="31">X55</f>
        <v/>
      </c>
      <c r="I55" s="103" t="str">
        <f t="shared" si="31"/>
        <v/>
      </c>
      <c r="J55" s="27"/>
      <c r="K55" s="74"/>
      <c r="L55" s="74"/>
      <c r="M55" s="145" t="str">
        <f>IF(V55=2,"Turite pasirinkti biologiją","")</f>
        <v/>
      </c>
      <c r="N55" s="145"/>
      <c r="O55" s="145"/>
      <c r="Q55" s="140" t="str">
        <f t="shared" si="26"/>
        <v>Eksperimento simuliacija, struktūrinių užduočių atlikimas</v>
      </c>
      <c r="S55" s="81" t="b">
        <v>0</v>
      </c>
      <c r="T55" s="139">
        <f t="shared" ref="T55" si="32">IF(S55,1,0)</f>
        <v>0</v>
      </c>
      <c r="V55" s="139" t="str">
        <f>IF(AND(S55,T23=0),2,IF(AND(S55,T23=1),1,""))</f>
        <v/>
      </c>
      <c r="X55" s="139" t="str">
        <f t="shared" ref="X55:Y59" si="33">IF($V55=1,IF($T55=1,1,""),"")</f>
        <v/>
      </c>
      <c r="Y55" s="139" t="str">
        <f t="shared" si="33"/>
        <v/>
      </c>
    </row>
    <row r="56" spans="1:94" s="2" customFormat="1" ht="28.9" customHeight="1" x14ac:dyDescent="0.2">
      <c r="A56" s="103">
        <v>4</v>
      </c>
      <c r="B56" s="95" t="s">
        <v>24</v>
      </c>
      <c r="C56" s="154" t="s">
        <v>90</v>
      </c>
      <c r="D56" s="154"/>
      <c r="E56" s="17"/>
      <c r="F56" s="17"/>
      <c r="G56" s="17"/>
      <c r="H56" s="103" t="str">
        <f t="shared" si="31"/>
        <v/>
      </c>
      <c r="I56" s="103" t="str">
        <f t="shared" si="31"/>
        <v/>
      </c>
      <c r="J56" s="27"/>
      <c r="K56" s="34"/>
      <c r="L56" s="34"/>
      <c r="M56" s="145" t="str">
        <f>IF(V56=2,"Turite pasirinkti chemiją","")</f>
        <v/>
      </c>
      <c r="N56" s="145"/>
      <c r="O56" s="145"/>
      <c r="P56" s="113"/>
      <c r="Q56" s="140" t="str">
        <f t="shared" si="26"/>
        <v>Praktinė chemija: užduotys ir uždaviniai.</v>
      </c>
      <c r="R56" s="81"/>
      <c r="S56" s="81" t="b">
        <v>0</v>
      </c>
      <c r="T56" s="139">
        <f t="shared" ref="T56:T58" si="34">IF(S56,1,0)</f>
        <v>0</v>
      </c>
      <c r="U56" s="81"/>
      <c r="V56" s="139" t="str">
        <f>IF(AND(S56,T24=0),2,IF(AND(S56,T24=1),1,""))</f>
        <v/>
      </c>
      <c r="W56" s="139"/>
      <c r="X56" s="139" t="str">
        <f t="shared" si="33"/>
        <v/>
      </c>
      <c r="Y56" s="139" t="str">
        <f t="shared" si="33"/>
        <v/>
      </c>
      <c r="Z56" s="81"/>
      <c r="AA56" s="81"/>
      <c r="AB56" s="81"/>
      <c r="AC56" s="81"/>
      <c r="AD56" s="81"/>
      <c r="AE56" s="81"/>
      <c r="AF56" s="81"/>
      <c r="AG56" s="81"/>
      <c r="AH56" s="81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</row>
    <row r="57" spans="1:94" ht="33" customHeight="1" x14ac:dyDescent="0.2">
      <c r="A57" s="103">
        <v>5</v>
      </c>
      <c r="B57" s="131" t="s">
        <v>23</v>
      </c>
      <c r="C57" s="154" t="s">
        <v>91</v>
      </c>
      <c r="D57" s="154"/>
      <c r="E57" s="17"/>
      <c r="F57" s="17"/>
      <c r="G57" s="17"/>
      <c r="H57" s="96" t="str">
        <f t="shared" si="31"/>
        <v/>
      </c>
      <c r="I57" s="96" t="str">
        <f t="shared" si="31"/>
        <v/>
      </c>
      <c r="J57" s="27"/>
      <c r="K57" s="74"/>
      <c r="L57" s="74"/>
      <c r="M57" s="145" t="str">
        <f>IF(V57=2,"Turite pasirinkti fiziką","")</f>
        <v/>
      </c>
      <c r="N57" s="145"/>
      <c r="O57" s="145"/>
      <c r="Q57" s="140" t="str">
        <f t="shared" si="26"/>
        <v>Fizikos kokybinių, kiekybinių ir eksperimentinių uždavinių sprendimas</v>
      </c>
      <c r="S57" s="81" t="b">
        <v>0</v>
      </c>
      <c r="T57" s="139">
        <f t="shared" si="34"/>
        <v>0</v>
      </c>
      <c r="V57" s="139" t="str">
        <f>IF(AND(S57,T25=0),2,IF(AND(S57,T25=1),1,""))</f>
        <v/>
      </c>
      <c r="X57" s="139" t="str">
        <f t="shared" si="33"/>
        <v/>
      </c>
      <c r="Y57" s="139" t="str">
        <f t="shared" si="33"/>
        <v/>
      </c>
    </row>
    <row r="58" spans="1:94" ht="28.9" customHeight="1" x14ac:dyDescent="0.2">
      <c r="A58" s="103">
        <v>6</v>
      </c>
      <c r="B58" s="95" t="s">
        <v>20</v>
      </c>
      <c r="C58" s="185" t="s">
        <v>93</v>
      </c>
      <c r="D58" s="185"/>
      <c r="E58" s="17"/>
      <c r="F58" s="17"/>
      <c r="G58" s="17"/>
      <c r="H58" s="96" t="str">
        <f t="shared" si="31"/>
        <v/>
      </c>
      <c r="I58" s="96" t="str">
        <f t="shared" si="31"/>
        <v/>
      </c>
      <c r="J58" s="55"/>
      <c r="K58" s="74"/>
      <c r="L58" s="74"/>
      <c r="M58" s="145" t="str">
        <f>IF(V58=2,"Turite pasirinkti istoriją","")</f>
        <v/>
      </c>
      <c r="N58" s="145"/>
      <c r="O58" s="145"/>
      <c r="Q58" s="140" t="str">
        <f t="shared" si="26"/>
        <v>Darbas su istoriniais šaltiniais</v>
      </c>
      <c r="S58" s="81" t="b">
        <v>0</v>
      </c>
      <c r="T58" s="139">
        <f t="shared" si="34"/>
        <v>0</v>
      </c>
      <c r="V58" s="139" t="str">
        <f>IF(AND(S58,T27=0),2,IF(AND(S58,T27=1),1,""))</f>
        <v/>
      </c>
      <c r="X58" s="139" t="str">
        <f t="shared" si="33"/>
        <v/>
      </c>
      <c r="Y58" s="139" t="str">
        <f t="shared" si="33"/>
        <v/>
      </c>
    </row>
    <row r="59" spans="1:94" ht="28.9" customHeight="1" x14ac:dyDescent="0.2">
      <c r="A59" s="103">
        <v>7</v>
      </c>
      <c r="B59" s="28" t="s">
        <v>21</v>
      </c>
      <c r="C59" s="154" t="s">
        <v>81</v>
      </c>
      <c r="D59" s="154"/>
      <c r="E59" s="17"/>
      <c r="F59" s="17"/>
      <c r="G59" s="17"/>
      <c r="H59" s="96" t="str">
        <f t="shared" si="31"/>
        <v/>
      </c>
      <c r="I59" s="96" t="str">
        <f t="shared" si="31"/>
        <v/>
      </c>
      <c r="J59" s="55"/>
      <c r="K59" s="74"/>
      <c r="L59" s="74"/>
      <c r="M59" s="145" t="str">
        <f>IF(V59=2,"Turite pasirinkti geografiją","")</f>
        <v/>
      </c>
      <c r="N59" s="145"/>
      <c r="O59" s="145"/>
      <c r="Q59" s="140" t="str">
        <f t="shared" ref="Q59" si="35">C59</f>
        <v>Pasiruošk geografijos egzaminui</v>
      </c>
      <c r="S59" s="81" t="b">
        <v>0</v>
      </c>
      <c r="T59" s="139">
        <f t="shared" ref="T59" si="36">IF(S59,1,0)</f>
        <v>0</v>
      </c>
      <c r="V59" s="139" t="str">
        <f>IF(AND(S59,T28=0),2,IF(AND(S59,T28=1),1,""))</f>
        <v/>
      </c>
      <c r="X59" s="139" t="str">
        <f t="shared" si="33"/>
        <v/>
      </c>
      <c r="Y59" s="139" t="str">
        <f t="shared" si="33"/>
        <v/>
      </c>
    </row>
    <row r="60" spans="1:94" ht="15" customHeight="1" x14ac:dyDescent="0.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69"/>
      <c r="L60" s="69"/>
      <c r="T60" s="139"/>
      <c r="V60" s="139"/>
      <c r="W60" s="136">
        <f>SUM(T12:T43)</f>
        <v>0</v>
      </c>
      <c r="X60" s="136">
        <f>SUM(X12:X59)</f>
        <v>0</v>
      </c>
      <c r="Y60" s="136">
        <f>SUM(Y12:Y59)</f>
        <v>0</v>
      </c>
    </row>
    <row r="61" spans="1:94" ht="15" customHeight="1" x14ac:dyDescent="0.2">
      <c r="A61" s="20"/>
      <c r="B61" s="85"/>
      <c r="C61" s="85"/>
      <c r="D61" s="85"/>
      <c r="E61" s="43"/>
      <c r="F61" s="43"/>
      <c r="G61" s="43"/>
      <c r="H61" s="44"/>
      <c r="I61" s="44"/>
      <c r="J61" s="74"/>
      <c r="K61" s="74"/>
      <c r="L61" s="74"/>
      <c r="M61" s="115"/>
      <c r="N61" s="70"/>
      <c r="O61" s="70"/>
      <c r="T61" s="139"/>
      <c r="V61" s="137"/>
      <c r="W61" s="137"/>
      <c r="X61" s="139"/>
      <c r="Y61" s="139"/>
    </row>
    <row r="62" spans="1:94" ht="15" customHeight="1" x14ac:dyDescent="0.2">
      <c r="C62" s="29" t="s">
        <v>0</v>
      </c>
      <c r="D62" s="1">
        <f>N3</f>
        <v>0</v>
      </c>
      <c r="E62" s="30"/>
      <c r="F62" s="30"/>
      <c r="G62" s="30"/>
      <c r="H62" s="30"/>
      <c r="I62" s="30"/>
      <c r="J62" s="30"/>
      <c r="K62" s="75"/>
      <c r="L62" s="75"/>
      <c r="M62" s="116"/>
      <c r="Q62" s="135"/>
      <c r="R62" s="139"/>
    </row>
    <row r="63" spans="1:94" ht="7.15" customHeight="1" x14ac:dyDescent="0.2">
      <c r="A63" s="177"/>
      <c r="B63" s="178"/>
      <c r="D63" s="85"/>
      <c r="E63" s="32"/>
      <c r="F63" s="32"/>
      <c r="G63" s="32"/>
      <c r="H63" s="32"/>
      <c r="I63" s="32"/>
      <c r="J63" s="32"/>
      <c r="Q63" s="135"/>
      <c r="R63" s="139"/>
    </row>
    <row r="64" spans="1:94" ht="15" customHeight="1" x14ac:dyDescent="0.2">
      <c r="A64" s="91"/>
      <c r="B64" s="92"/>
      <c r="C64" s="29" t="s">
        <v>65</v>
      </c>
      <c r="D64" s="1">
        <f>N5</f>
        <v>0</v>
      </c>
      <c r="E64" s="33"/>
      <c r="F64" s="33"/>
      <c r="G64" s="33"/>
      <c r="H64" s="33"/>
      <c r="I64" s="33"/>
      <c r="J64" s="33"/>
      <c r="Q64" s="135"/>
      <c r="R64" s="139"/>
    </row>
    <row r="65" spans="1:94" ht="7.15" customHeight="1" x14ac:dyDescent="0.2">
      <c r="A65" s="177"/>
      <c r="B65" s="178"/>
      <c r="D65" s="85"/>
      <c r="E65" s="32"/>
      <c r="F65" s="32"/>
      <c r="G65" s="32"/>
      <c r="H65" s="32"/>
      <c r="I65" s="32"/>
      <c r="J65" s="32"/>
      <c r="Q65" s="135"/>
      <c r="R65" s="139"/>
    </row>
    <row r="66" spans="1:94" ht="15" customHeight="1" x14ac:dyDescent="0.2">
      <c r="A66" s="91"/>
      <c r="B66" s="92"/>
      <c r="C66" s="29" t="s">
        <v>66</v>
      </c>
      <c r="D66" s="1">
        <f>N7</f>
        <v>0</v>
      </c>
      <c r="E66" s="33"/>
      <c r="F66" s="33"/>
      <c r="G66" s="33"/>
      <c r="H66" s="33"/>
      <c r="I66" s="33"/>
      <c r="J66" s="33"/>
      <c r="Q66" s="135"/>
      <c r="R66" s="139"/>
    </row>
    <row r="67" spans="1:94" ht="15" customHeight="1" x14ac:dyDescent="0.2">
      <c r="B67" s="31"/>
      <c r="C67" s="3"/>
      <c r="D67" s="32"/>
      <c r="E67" s="32"/>
      <c r="F67" s="32"/>
      <c r="G67" s="32"/>
      <c r="H67" s="32"/>
      <c r="I67" s="32"/>
      <c r="J67" s="32"/>
      <c r="Q67" s="135"/>
    </row>
    <row r="68" spans="1:94" ht="15" customHeight="1" x14ac:dyDescent="0.2">
      <c r="B68" s="29"/>
      <c r="C68" s="10"/>
      <c r="D68" s="32"/>
      <c r="E68" s="32"/>
      <c r="F68" s="32"/>
      <c r="G68" s="179"/>
      <c r="H68" s="179"/>
      <c r="I68" s="180"/>
      <c r="J68" s="179"/>
      <c r="K68" s="181"/>
      <c r="L68" s="76"/>
      <c r="Q68" s="135"/>
    </row>
    <row r="69" spans="1:94" ht="15" customHeight="1" x14ac:dyDescent="0.2">
      <c r="B69" s="35">
        <f ca="1">TODAY()</f>
        <v>46066</v>
      </c>
      <c r="D69" s="36"/>
      <c r="G69" s="36"/>
      <c r="H69" s="36"/>
      <c r="I69" s="36"/>
      <c r="J69" s="36"/>
      <c r="K69" s="2"/>
    </row>
    <row r="70" spans="1:94" ht="15" customHeight="1" x14ac:dyDescent="0.2">
      <c r="B70" s="24" t="s">
        <v>30</v>
      </c>
      <c r="D70" s="24" t="s">
        <v>41</v>
      </c>
      <c r="G70" s="81"/>
      <c r="H70" s="93"/>
      <c r="I70" s="93" t="s">
        <v>45</v>
      </c>
      <c r="J70" s="93"/>
      <c r="K70" s="24"/>
    </row>
    <row r="71" spans="1:94" ht="24.4" customHeight="1" x14ac:dyDescent="0.2">
      <c r="A71" s="110"/>
      <c r="B71" s="37"/>
      <c r="C71" s="36"/>
    </row>
    <row r="72" spans="1:94" s="83" customFormat="1" ht="15.6" customHeight="1" x14ac:dyDescent="0.2">
      <c r="A72" s="111" t="s">
        <v>40</v>
      </c>
      <c r="B72" s="49"/>
      <c r="C72" s="48"/>
      <c r="D72" s="48"/>
      <c r="E72" s="48"/>
      <c r="F72" s="48"/>
      <c r="G72" s="48"/>
      <c r="H72" s="48"/>
      <c r="I72" s="48"/>
      <c r="J72" s="48"/>
      <c r="K72" s="77"/>
      <c r="L72" s="77"/>
      <c r="M72" s="117"/>
      <c r="N72" s="78"/>
      <c r="O72" s="78"/>
      <c r="P72" s="117"/>
      <c r="Q72" s="140"/>
      <c r="W72" s="138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</row>
  </sheetData>
  <sheetProtection selectLockedCells="1"/>
  <protectedRanges>
    <protectedRange sqref="H12:I14 H42:J42 H19:I37 H43:I48 H53:I59" name="Diapazonas3"/>
    <protectedRange sqref="C5:D5 H7:I7 H5:L5" name="Diapazonas1"/>
    <protectedRange sqref="P30:Q30 P16:Q18 P26 Q15 Q19:Q28 Q31:Q39 P40:Y41 P21:P22 W51:Y53 W49:Y49 R15:Y28 Q12:Y14 R30:Y39 Q29:Y29 Q42:Y48 Q49:V53 Q54:Y60" name="Diapazonas4"/>
  </protectedRanges>
  <mergeCells count="125">
    <mergeCell ref="U19:U20"/>
    <mergeCell ref="U21:U22"/>
    <mergeCell ref="U23:U26"/>
    <mergeCell ref="U27:U30"/>
    <mergeCell ref="U31:U37"/>
    <mergeCell ref="M13:O13"/>
    <mergeCell ref="C19:D19"/>
    <mergeCell ref="G1:K1"/>
    <mergeCell ref="M31:O37"/>
    <mergeCell ref="M19:O20"/>
    <mergeCell ref="M23:O26"/>
    <mergeCell ref="M27:O30"/>
    <mergeCell ref="A16:J16"/>
    <mergeCell ref="B17:B18"/>
    <mergeCell ref="C17:D18"/>
    <mergeCell ref="E17:E18"/>
    <mergeCell ref="F17:F18"/>
    <mergeCell ref="B19:B20"/>
    <mergeCell ref="C33:D33"/>
    <mergeCell ref="A21:A22"/>
    <mergeCell ref="A23:A26"/>
    <mergeCell ref="A27:A30"/>
    <mergeCell ref="M21:O22"/>
    <mergeCell ref="B10:D11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M58:O58"/>
    <mergeCell ref="A60:J60"/>
    <mergeCell ref="A39:J39"/>
    <mergeCell ref="C57:D57"/>
    <mergeCell ref="M57:O57"/>
    <mergeCell ref="M53:O53"/>
    <mergeCell ref="C53:D53"/>
    <mergeCell ref="C58:D58"/>
    <mergeCell ref="M55:O55"/>
    <mergeCell ref="C40:D41"/>
    <mergeCell ref="E40:E41"/>
    <mergeCell ref="F40:F41"/>
    <mergeCell ref="G40:G41"/>
    <mergeCell ref="H40:I40"/>
    <mergeCell ref="J40:J41"/>
    <mergeCell ref="C56:D56"/>
    <mergeCell ref="B44:D44"/>
    <mergeCell ref="B45:D45"/>
    <mergeCell ref="M46:O46"/>
    <mergeCell ref="C59:D59"/>
    <mergeCell ref="M59:O59"/>
    <mergeCell ref="A10:A11"/>
    <mergeCell ref="A17:A18"/>
    <mergeCell ref="J10:K10"/>
    <mergeCell ref="A65:B65"/>
    <mergeCell ref="G68:K68"/>
    <mergeCell ref="C22:D22"/>
    <mergeCell ref="C55:D55"/>
    <mergeCell ref="B43:D43"/>
    <mergeCell ref="B42:D42"/>
    <mergeCell ref="C35:D35"/>
    <mergeCell ref="B31:B37"/>
    <mergeCell ref="C34:D34"/>
    <mergeCell ref="C37:D37"/>
    <mergeCell ref="C32:D32"/>
    <mergeCell ref="C36:D36"/>
    <mergeCell ref="B21:B22"/>
    <mergeCell ref="B23:B26"/>
    <mergeCell ref="C26:D26"/>
    <mergeCell ref="C27:D27"/>
    <mergeCell ref="B27:B30"/>
    <mergeCell ref="A63:B63"/>
    <mergeCell ref="C30:D30"/>
    <mergeCell ref="B46:D46"/>
    <mergeCell ref="B12:D12"/>
    <mergeCell ref="B13:D13"/>
    <mergeCell ref="G17:G18"/>
    <mergeCell ref="H17:I17"/>
    <mergeCell ref="J17:J18"/>
    <mergeCell ref="A50:J50"/>
    <mergeCell ref="E51:E52"/>
    <mergeCell ref="F51:F52"/>
    <mergeCell ref="G51:G52"/>
    <mergeCell ref="H51:I51"/>
    <mergeCell ref="J51:J52"/>
    <mergeCell ref="B51:B52"/>
    <mergeCell ref="C51:D52"/>
    <mergeCell ref="A49:J49"/>
    <mergeCell ref="A40:A41"/>
    <mergeCell ref="B40:B41"/>
    <mergeCell ref="A19:A20"/>
    <mergeCell ref="C20:D20"/>
    <mergeCell ref="A31:A37"/>
    <mergeCell ref="B14:D14"/>
    <mergeCell ref="B47:D47"/>
    <mergeCell ref="A51:A52"/>
    <mergeCell ref="J14:K14"/>
    <mergeCell ref="B48:D48"/>
    <mergeCell ref="A2:K2"/>
    <mergeCell ref="M56:O56"/>
    <mergeCell ref="C25:D25"/>
    <mergeCell ref="C31:D31"/>
    <mergeCell ref="C21:D21"/>
    <mergeCell ref="C28:D28"/>
    <mergeCell ref="A3:K3"/>
    <mergeCell ref="E10:E11"/>
    <mergeCell ref="C5:D5"/>
    <mergeCell ref="C24:D24"/>
    <mergeCell ref="C23:D23"/>
    <mergeCell ref="H5:K5"/>
    <mergeCell ref="H7:K7"/>
    <mergeCell ref="F10:F11"/>
    <mergeCell ref="M14:O14"/>
    <mergeCell ref="H10:I10"/>
    <mergeCell ref="M12:O12"/>
    <mergeCell ref="G10:G11"/>
    <mergeCell ref="M44:O44"/>
    <mergeCell ref="M45:O45"/>
    <mergeCell ref="M47:O47"/>
    <mergeCell ref="A9:K9"/>
    <mergeCell ref="C29:D29"/>
    <mergeCell ref="C54:D54"/>
  </mergeCells>
  <phoneticPr fontId="1" type="noConversion"/>
  <conditionalFormatting sqref="B12:B14">
    <cfRule type="expression" dxfId="30" priority="23" stopIfTrue="1">
      <formula>$T12=0</formula>
    </cfRule>
  </conditionalFormatting>
  <conditionalFormatting sqref="B19">
    <cfRule type="expression" dxfId="29" priority="104" stopIfTrue="1">
      <formula>$U$19=0</formula>
    </cfRule>
  </conditionalFormatting>
  <conditionalFormatting sqref="B21">
    <cfRule type="expression" dxfId="28" priority="19" stopIfTrue="1">
      <formula>$U$21=0</formula>
    </cfRule>
  </conditionalFormatting>
  <conditionalFormatting sqref="B23">
    <cfRule type="expression" dxfId="27" priority="95" stopIfTrue="1">
      <formula>$U$23=0</formula>
    </cfRule>
  </conditionalFormatting>
  <conditionalFormatting sqref="B27">
    <cfRule type="expression" dxfId="26" priority="91" stopIfTrue="1">
      <formula>$U$27=0</formula>
    </cfRule>
  </conditionalFormatting>
  <conditionalFormatting sqref="B31">
    <cfRule type="expression" dxfId="25" priority="144" stopIfTrue="1">
      <formula>SUM(T31:T37)=0</formula>
    </cfRule>
  </conditionalFormatting>
  <conditionalFormatting sqref="B42:B48">
    <cfRule type="expression" dxfId="24" priority="72" stopIfTrue="1">
      <formula>$T42=1</formula>
    </cfRule>
  </conditionalFormatting>
  <conditionalFormatting sqref="C5 C7">
    <cfRule type="cellIs" dxfId="23" priority="109" stopIfTrue="1" operator="equal">
      <formula>""</formula>
    </cfRule>
  </conditionalFormatting>
  <conditionalFormatting sqref="C19:D37 C53:D59">
    <cfRule type="expression" dxfId="22" priority="7" stopIfTrue="1">
      <formula>$S19*$T19=1</formula>
    </cfRule>
  </conditionalFormatting>
  <conditionalFormatting sqref="C15:G15">
    <cfRule type="expression" dxfId="21" priority="83" stopIfTrue="1">
      <formula>#REF!*#REF!=1</formula>
    </cfRule>
  </conditionalFormatting>
  <conditionalFormatting sqref="D61">
    <cfRule type="expression" dxfId="20" priority="77" stopIfTrue="1">
      <formula>#REF!=0</formula>
    </cfRule>
    <cfRule type="expression" dxfId="19" priority="78" stopIfTrue="1">
      <formula>#REF!=1</formula>
    </cfRule>
  </conditionalFormatting>
  <conditionalFormatting sqref="E21:G22 E27:G27 E30:G37">
    <cfRule type="expression" dxfId="18" priority="182" stopIfTrue="1">
      <formula>$S$21*$T$21=1</formula>
    </cfRule>
  </conditionalFormatting>
  <conditionalFormatting sqref="E53:G59">
    <cfRule type="expression" dxfId="17" priority="180" stopIfTrue="1">
      <formula>$S$21*$T$21=1</formula>
    </cfRule>
    <cfRule type="expression" dxfId="16" priority="181" stopIfTrue="1">
      <formula>$U$21=2</formula>
    </cfRule>
  </conditionalFormatting>
  <conditionalFormatting sqref="H5:K5 H7:K7">
    <cfRule type="cellIs" dxfId="15" priority="50" stopIfTrue="1" operator="equal">
      <formula>""</formula>
    </cfRule>
  </conditionalFormatting>
  <conditionalFormatting sqref="M13">
    <cfRule type="cellIs" dxfId="14" priority="24" stopIfTrue="1" operator="equal">
      <formula>"Privaloma pasirinkti matematikos B arba A kursą"</formula>
    </cfRule>
  </conditionalFormatting>
  <conditionalFormatting sqref="M14">
    <cfRule type="cellIs" dxfId="13" priority="92" stopIfTrue="1" operator="equal">
      <formula>"Privaloma pasirinkti fizinį ugdymą"</formula>
    </cfRule>
  </conditionalFormatting>
  <conditionalFormatting sqref="M21">
    <cfRule type="cellIs" dxfId="12" priority="20" stopIfTrue="1" operator="equal">
      <formula>"Privaloma pasirinkti vieną užsienio kalbą"</formula>
    </cfRule>
  </conditionalFormatting>
  <conditionalFormatting sqref="M23 P23:P25">
    <cfRule type="cellIs" dxfId="11" priority="94" stopIfTrue="1" operator="equal">
      <formula>"Privaloma pasirinkti bent vieną šios grupės dalyką"</formula>
    </cfRule>
  </conditionalFormatting>
  <conditionalFormatting sqref="M27 P27:P29">
    <cfRule type="cellIs" dxfId="10" priority="90" stopIfTrue="1" operator="equal">
      <formula>"Privaloma pasirinkti bent vieną iš visuomenės mokslų"</formula>
    </cfRule>
  </conditionalFormatting>
  <conditionalFormatting sqref="M31">
    <cfRule type="cellIs" dxfId="9" priority="16" stopIfTrue="1" operator="equal">
      <formula>"Privaloma pasirinkti vieną menų/technologijų dalyką"</formula>
    </cfRule>
  </conditionalFormatting>
  <conditionalFormatting sqref="M12:O12">
    <cfRule type="cellIs" dxfId="8" priority="36" stopIfTrue="1" operator="equal">
      <formula>"Privaloma pasirinkti lietuvių k. B arba A kursą"</formula>
    </cfRule>
  </conditionalFormatting>
  <conditionalFormatting sqref="M19:P20 P21:P22">
    <cfRule type="cellIs" dxfId="7" priority="101" stopIfTrue="1" operator="equal">
      <formula>"Privaloma pasirinkti vieną dorinio ugdymo dalyką"</formula>
    </cfRule>
  </conditionalFormatting>
  <conditionalFormatting sqref="N3">
    <cfRule type="cellIs" dxfId="6" priority="2" stopIfTrue="1" operator="lessThan">
      <formula>8</formula>
    </cfRule>
  </conditionalFormatting>
  <conditionalFormatting sqref="N5 N7">
    <cfRule type="cellIs" dxfId="5" priority="80" stopIfTrue="1" operator="notBetween">
      <formula>25</formula>
      <formula>35</formula>
    </cfRule>
  </conditionalFormatting>
  <conditionalFormatting sqref="O3">
    <cfRule type="expression" dxfId="4" priority="1" stopIfTrue="1">
      <formula>N3&lt;8</formula>
    </cfRule>
  </conditionalFormatting>
  <conditionalFormatting sqref="O5 O7">
    <cfRule type="expression" dxfId="3" priority="74" stopIfTrue="1">
      <formula>OR(N5&lt;25,N5&gt;35)</formula>
    </cfRule>
  </conditionalFormatting>
  <conditionalFormatting sqref="P12">
    <cfRule type="cellIs" dxfId="2" priority="102" stopIfTrue="1" operator="equal">
      <formula>"Privaloma pasirinkti lietuvių k. B arba A kursą."</formula>
    </cfRule>
  </conditionalFormatting>
  <conditionalFormatting sqref="P14">
    <cfRule type="cellIs" dxfId="1" priority="106" stopIfTrue="1" operator="equal">
      <formula>"Privaloma pasirinkti fizinį ugdymą."</formula>
    </cfRule>
  </conditionalFormatting>
  <conditionalFormatting sqref="P31:P37">
    <cfRule type="cellIs" dxfId="0" priority="96" stopIfTrue="1" operator="equal">
      <formula>"Privaloma pasirinkti vieną menų arba technologijų dalyką"</formula>
    </cfRule>
  </conditionalFormatting>
  <dataValidations count="1">
    <dataValidation type="list" allowBlank="1" showInputMessage="1" showErrorMessage="1" sqref="C7">
      <formula1>"IIa,IIb,IIc,IId,IIe,IIf"</formula1>
    </dataValidation>
  </dataValidations>
  <pageMargins left="0.78740157480314965" right="0.19685039370078741" top="0.59055118110236227" bottom="0.19685039370078741" header="0" footer="0"/>
  <pageSetup paperSize="9" orientation="portrait" r:id="rId1"/>
  <headerFooter alignWithMargins="0"/>
  <rowBreaks count="1" manualBreakCount="1">
    <brk id="37" max="16383" man="1"/>
  </rowBreaks>
  <ignoredErrors>
    <ignoredError sqref="M45:M4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29</xdr:row>
                    <xdr:rowOff>57150</xdr:rowOff>
                  </from>
                  <to>
                    <xdr:col>9</xdr:col>
                    <xdr:colOff>361950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30</xdr:row>
                    <xdr:rowOff>38100</xdr:rowOff>
                  </from>
                  <to>
                    <xdr:col>9</xdr:col>
                    <xdr:colOff>371475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31</xdr:row>
                    <xdr:rowOff>28575</xdr:rowOff>
                  </from>
                  <to>
                    <xdr:col>9</xdr:col>
                    <xdr:colOff>371475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32</xdr:row>
                    <xdr:rowOff>28575</xdr:rowOff>
                  </from>
                  <to>
                    <xdr:col>9</xdr:col>
                    <xdr:colOff>371475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8" name="Check Box 41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36</xdr:row>
                    <xdr:rowOff>19050</xdr:rowOff>
                  </from>
                  <to>
                    <xdr:col>9</xdr:col>
                    <xdr:colOff>361950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55</xdr:row>
                    <xdr:rowOff>114300</xdr:rowOff>
                  </from>
                  <to>
                    <xdr:col>9</xdr:col>
                    <xdr:colOff>371475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54</xdr:row>
                    <xdr:rowOff>95250</xdr:rowOff>
                  </from>
                  <to>
                    <xdr:col>9</xdr:col>
                    <xdr:colOff>371475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56</xdr:row>
                    <xdr:rowOff>171450</xdr:rowOff>
                  </from>
                  <to>
                    <xdr:col>9</xdr:col>
                    <xdr:colOff>371475</xdr:colOff>
                    <xdr:row>56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2" name="Check Box 2078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41</xdr:row>
                    <xdr:rowOff>19050</xdr:rowOff>
                  </from>
                  <to>
                    <xdr:col>9</xdr:col>
                    <xdr:colOff>390525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3" name="Check Box 2080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42</xdr:row>
                    <xdr:rowOff>0</xdr:rowOff>
                  </from>
                  <to>
                    <xdr:col>9</xdr:col>
                    <xdr:colOff>390525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14" name="Check Box 246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52</xdr:row>
                    <xdr:rowOff>123825</xdr:rowOff>
                  </from>
                  <to>
                    <xdr:col>9</xdr:col>
                    <xdr:colOff>371475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5" name="Check Box 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26</xdr:row>
                    <xdr:rowOff>19050</xdr:rowOff>
                  </from>
                  <to>
                    <xdr:col>9</xdr:col>
                    <xdr:colOff>381000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6" name="Check Box 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27</xdr:row>
                    <xdr:rowOff>19050</xdr:rowOff>
                  </from>
                  <to>
                    <xdr:col>9</xdr:col>
                    <xdr:colOff>371475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12</xdr:row>
                    <xdr:rowOff>19050</xdr:rowOff>
                  </from>
                  <to>
                    <xdr:col>9</xdr:col>
                    <xdr:colOff>371475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Check Box 13">
              <controlPr defaultSize="0" autoFill="0" autoLine="0" autoPict="0">
                <anchor moveWithCells="1" sizeWithCells="1">
                  <from>
                    <xdr:col>9</xdr:col>
                    <xdr:colOff>466725</xdr:colOff>
                    <xdr:row>13</xdr:row>
                    <xdr:rowOff>38100</xdr:rowOff>
                  </from>
                  <to>
                    <xdr:col>10</xdr:col>
                    <xdr:colOff>161925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9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22</xdr:row>
                    <xdr:rowOff>57150</xdr:rowOff>
                  </from>
                  <to>
                    <xdr:col>9</xdr:col>
                    <xdr:colOff>371475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0" name="Check Box 1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23</xdr:row>
                    <xdr:rowOff>19050</xdr:rowOff>
                  </from>
                  <to>
                    <xdr:col>9</xdr:col>
                    <xdr:colOff>371475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1" name="Check Box 52">
              <controlPr defaultSize="0" autoFill="0" autoLine="0" autoPict="0">
                <anchor moveWithCells="1" sizeWithCells="1">
                  <from>
                    <xdr:col>10</xdr:col>
                    <xdr:colOff>209550</xdr:colOff>
                    <xdr:row>12</xdr:row>
                    <xdr:rowOff>28575</xdr:rowOff>
                  </from>
                  <to>
                    <xdr:col>10</xdr:col>
                    <xdr:colOff>400050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20</xdr:row>
                    <xdr:rowOff>76200</xdr:rowOff>
                  </from>
                  <to>
                    <xdr:col>9</xdr:col>
                    <xdr:colOff>371475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21</xdr:row>
                    <xdr:rowOff>38100</xdr:rowOff>
                  </from>
                  <to>
                    <xdr:col>9</xdr:col>
                    <xdr:colOff>371475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4" name="Check Box 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18</xdr:row>
                    <xdr:rowOff>66675</xdr:rowOff>
                  </from>
                  <to>
                    <xdr:col>9</xdr:col>
                    <xdr:colOff>361950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5" name="Check Box 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19</xdr:row>
                    <xdr:rowOff>47625</xdr:rowOff>
                  </from>
                  <to>
                    <xdr:col>9</xdr:col>
                    <xdr:colOff>361950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6" name="Check Box 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11</xdr:row>
                    <xdr:rowOff>47625</xdr:rowOff>
                  </from>
                  <to>
                    <xdr:col>9</xdr:col>
                    <xdr:colOff>371475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7" name="Check Box 4">
              <controlPr defaultSize="0" autoFill="0" autoLine="0" autoPict="0">
                <anchor moveWithCells="1" sizeWithCells="1">
                  <from>
                    <xdr:col>10</xdr:col>
                    <xdr:colOff>209550</xdr:colOff>
                    <xdr:row>11</xdr:row>
                    <xdr:rowOff>47625</xdr:rowOff>
                  </from>
                  <to>
                    <xdr:col>10</xdr:col>
                    <xdr:colOff>381000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28" name="Check Box 263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57</xdr:row>
                    <xdr:rowOff>95250</xdr:rowOff>
                  </from>
                  <to>
                    <xdr:col>9</xdr:col>
                    <xdr:colOff>381000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29" name="Check Box 264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24</xdr:row>
                    <xdr:rowOff>19050</xdr:rowOff>
                  </from>
                  <to>
                    <xdr:col>9</xdr:col>
                    <xdr:colOff>371475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30" name="Check Box 26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25</xdr:row>
                    <xdr:rowOff>9525</xdr:rowOff>
                  </from>
                  <to>
                    <xdr:col>9</xdr:col>
                    <xdr:colOff>371475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31" name="Check Box 264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34</xdr:row>
                    <xdr:rowOff>47625</xdr:rowOff>
                  </from>
                  <to>
                    <xdr:col>9</xdr:col>
                    <xdr:colOff>361950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2" name="Check Box 26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33</xdr:row>
                    <xdr:rowOff>47625</xdr:rowOff>
                  </from>
                  <to>
                    <xdr:col>9</xdr:col>
                    <xdr:colOff>361950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3" name="Check Box 264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35</xdr:row>
                    <xdr:rowOff>47625</xdr:rowOff>
                  </from>
                  <to>
                    <xdr:col>9</xdr:col>
                    <xdr:colOff>361950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34" name="Check Box 2645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43</xdr:row>
                    <xdr:rowOff>9525</xdr:rowOff>
                  </from>
                  <to>
                    <xdr:col>9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35" name="Check Box 2646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44</xdr:row>
                    <xdr:rowOff>19050</xdr:rowOff>
                  </from>
                  <to>
                    <xdr:col>9</xdr:col>
                    <xdr:colOff>390525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36" name="Check Box 2647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45</xdr:row>
                    <xdr:rowOff>28575</xdr:rowOff>
                  </from>
                  <to>
                    <xdr:col>9</xdr:col>
                    <xdr:colOff>390525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37" name="Check Box 2648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46</xdr:row>
                    <xdr:rowOff>28575</xdr:rowOff>
                  </from>
                  <to>
                    <xdr:col>9</xdr:col>
                    <xdr:colOff>390525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38" name="Check Box 2649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47</xdr:row>
                    <xdr:rowOff>19050</xdr:rowOff>
                  </from>
                  <to>
                    <xdr:col>9</xdr:col>
                    <xdr:colOff>390525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39" name="Check Box 265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28</xdr:row>
                    <xdr:rowOff>57150</xdr:rowOff>
                  </from>
                  <to>
                    <xdr:col>9</xdr:col>
                    <xdr:colOff>361950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40" name="Check Box 265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53</xdr:row>
                    <xdr:rowOff>104775</xdr:rowOff>
                  </from>
                  <to>
                    <xdr:col>9</xdr:col>
                    <xdr:colOff>371475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41" name="Check Box 2653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58</xdr:row>
                    <xdr:rowOff>104775</xdr:rowOff>
                  </from>
                  <to>
                    <xdr:col>9</xdr:col>
                    <xdr:colOff>381000</xdr:colOff>
                    <xdr:row>58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/>
  <dimension ref="A1:BB5"/>
  <sheetViews>
    <sheetView zoomScale="115" zoomScaleNormal="115" workbookViewId="0">
      <selection activeCell="B4" sqref="B4"/>
    </sheetView>
  </sheetViews>
  <sheetFormatPr defaultColWidth="9.140625" defaultRowHeight="11.25" x14ac:dyDescent="0.2"/>
  <cols>
    <col min="1" max="1" width="3.85546875" style="122" customWidth="1"/>
    <col min="2" max="2" width="7" style="122" customWidth="1"/>
    <col min="3" max="3" width="3.7109375" style="122" bestFit="1" customWidth="1"/>
    <col min="4" max="4" width="18.140625" style="122" customWidth="1"/>
    <col min="5" max="6" width="2.42578125" style="125" bestFit="1" customWidth="1"/>
    <col min="7" max="11" width="2.42578125" style="122" bestFit="1" customWidth="1"/>
    <col min="12" max="12" width="5" style="122" bestFit="1" customWidth="1"/>
    <col min="13" max="19" width="2.42578125" style="122" bestFit="1" customWidth="1"/>
    <col min="20" max="20" width="2.42578125" style="122" customWidth="1"/>
    <col min="21" max="26" width="2.42578125" style="122" bestFit="1" customWidth="1"/>
    <col min="27" max="28" width="4.42578125" style="122" bestFit="1" customWidth="1"/>
    <col min="29" max="32" width="2.42578125" style="122" bestFit="1" customWidth="1"/>
    <col min="33" max="35" width="4.42578125" style="122" bestFit="1" customWidth="1"/>
    <col min="36" max="36" width="8.28515625" style="122" bestFit="1" customWidth="1"/>
    <col min="37" max="37" width="2.5703125" style="122" bestFit="1" customWidth="1"/>
    <col min="38" max="38" width="6.42578125" style="122" bestFit="1" customWidth="1"/>
    <col min="39" max="39" width="4.42578125" style="122" bestFit="1" customWidth="1"/>
    <col min="40" max="40" width="6.42578125" style="122" bestFit="1" customWidth="1"/>
    <col min="41" max="41" width="2.5703125" style="122" bestFit="1" customWidth="1"/>
    <col min="42" max="42" width="4.42578125" style="122" bestFit="1" customWidth="1"/>
    <col min="43" max="43" width="2.42578125" style="122" customWidth="1"/>
    <col min="44" max="44" width="10" style="122" customWidth="1"/>
    <col min="45" max="50" width="3.140625" style="122" customWidth="1"/>
    <col min="51" max="52" width="5.7109375" style="122" customWidth="1"/>
    <col min="53" max="53" width="7.28515625" style="122" customWidth="1"/>
    <col min="54" max="54" width="6" style="122" customWidth="1"/>
    <col min="55" max="55" width="7.28515625" style="122" bestFit="1" customWidth="1"/>
    <col min="56" max="57" width="3.140625" style="122" customWidth="1"/>
    <col min="58" max="62" width="4.5703125" style="122" customWidth="1"/>
    <col min="63" max="63" width="8.5703125" style="122" customWidth="1"/>
    <col min="64" max="64" width="4.28515625" style="122" customWidth="1"/>
    <col min="65" max="65" width="6.7109375" style="122" customWidth="1"/>
    <col min="66" max="16384" width="9.140625" style="122"/>
  </cols>
  <sheetData>
    <row r="1" spans="1:54" ht="12.75" x14ac:dyDescent="0.2">
      <c r="A1" s="130" t="str">
        <f>LEFT(Planas!A3,15)</f>
        <v>2026–2028 m. m.</v>
      </c>
    </row>
    <row r="2" spans="1:54" ht="18" customHeight="1" x14ac:dyDescent="0.2">
      <c r="E2" s="206" t="s">
        <v>49</v>
      </c>
      <c r="F2" s="206"/>
      <c r="G2" s="206"/>
      <c r="H2" s="206"/>
      <c r="I2" s="206"/>
      <c r="J2" s="206" t="s">
        <v>50</v>
      </c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4" t="s">
        <v>57</v>
      </c>
      <c r="AD2" s="205"/>
      <c r="AE2" s="205"/>
      <c r="AF2" s="205"/>
      <c r="AG2" s="205"/>
      <c r="AH2" s="205"/>
      <c r="AI2" s="205"/>
      <c r="AJ2" s="206" t="s">
        <v>70</v>
      </c>
      <c r="AK2" s="206"/>
      <c r="AL2" s="206"/>
      <c r="AM2" s="206"/>
      <c r="AN2" s="206"/>
      <c r="AO2" s="206"/>
      <c r="AP2" s="206"/>
      <c r="AQ2" s="125"/>
    </row>
    <row r="3" spans="1:54" s="124" customFormat="1" ht="101.65" customHeight="1" x14ac:dyDescent="0.2">
      <c r="B3" s="128" t="s">
        <v>69</v>
      </c>
      <c r="C3" s="128" t="s">
        <v>2</v>
      </c>
      <c r="D3" s="128" t="s">
        <v>31</v>
      </c>
      <c r="E3" s="126" t="s">
        <v>44</v>
      </c>
      <c r="F3" s="126" t="s">
        <v>68</v>
      </c>
      <c r="G3" s="126" t="s">
        <v>32</v>
      </c>
      <c r="H3" s="126" t="s">
        <v>46</v>
      </c>
      <c r="I3" s="126" t="s">
        <v>48</v>
      </c>
      <c r="J3" s="126" t="s">
        <v>18</v>
      </c>
      <c r="K3" s="126" t="s">
        <v>19</v>
      </c>
      <c r="L3" s="126" t="s">
        <v>75</v>
      </c>
      <c r="M3" s="126" t="s">
        <v>74</v>
      </c>
      <c r="N3" s="126" t="s">
        <v>22</v>
      </c>
      <c r="O3" s="126" t="s">
        <v>24</v>
      </c>
      <c r="P3" s="126" t="s">
        <v>23</v>
      </c>
      <c r="Q3" s="126" t="s">
        <v>53</v>
      </c>
      <c r="R3" s="126" t="s">
        <v>20</v>
      </c>
      <c r="S3" s="126" t="s">
        <v>21</v>
      </c>
      <c r="T3" s="126" t="s">
        <v>47</v>
      </c>
      <c r="U3" s="126" t="s">
        <v>83</v>
      </c>
      <c r="V3" s="126" t="s">
        <v>26</v>
      </c>
      <c r="W3" s="126" t="s">
        <v>27</v>
      </c>
      <c r="X3" s="126" t="s">
        <v>43</v>
      </c>
      <c r="Y3" s="126" t="s">
        <v>28</v>
      </c>
      <c r="Z3" s="126" t="s">
        <v>54</v>
      </c>
      <c r="AA3" s="126" t="s">
        <v>55</v>
      </c>
      <c r="AB3" s="126" t="s">
        <v>56</v>
      </c>
      <c r="AC3" s="126" t="s">
        <v>58</v>
      </c>
      <c r="AD3" s="126" t="s">
        <v>29</v>
      </c>
      <c r="AE3" s="126" t="s">
        <v>76</v>
      </c>
      <c r="AF3" s="126" t="s">
        <v>77</v>
      </c>
      <c r="AG3" s="126" t="s">
        <v>78</v>
      </c>
      <c r="AH3" s="126" t="s">
        <v>79</v>
      </c>
      <c r="AI3" s="126" t="s">
        <v>80</v>
      </c>
      <c r="AJ3" s="126" t="str">
        <f>Planas!C53</f>
        <v>Bendravimas rašytine ir sakytine kalba: skaitymo ir rašymo gebėjimų tobulinimas</v>
      </c>
      <c r="AK3" s="126" t="str">
        <f>Planas!C54</f>
        <v>Debatai anglų kalba</v>
      </c>
      <c r="AL3" s="126" t="str">
        <f>Planas!C55</f>
        <v>Eksperimento simuliacija, struktūrinių užduočių atlikimas</v>
      </c>
      <c r="AM3" s="126" t="str">
        <f>Planas!C56</f>
        <v>Praktinė chemija: užduotys ir uždaviniai.</v>
      </c>
      <c r="AN3" s="126" t="str">
        <f>Planas!C57</f>
        <v>Fizikos kokybinių, kiekybinių ir eksperimentinių uždavinių sprendimas</v>
      </c>
      <c r="AO3" s="126" t="str">
        <f>Planas!C58</f>
        <v>Darbas su istoriniais šaltiniais</v>
      </c>
      <c r="AP3" s="126" t="str">
        <f>Planas!C59</f>
        <v>Pasiruošk geografijos egzaminui</v>
      </c>
      <c r="AQ3" s="126" t="s">
        <v>82</v>
      </c>
      <c r="AR3" s="128" t="s">
        <v>36</v>
      </c>
      <c r="AS3" s="123"/>
      <c r="AT3" s="123"/>
      <c r="AU3" s="123"/>
      <c r="AV3" s="123"/>
      <c r="AW3" s="123"/>
      <c r="AX3" s="123"/>
      <c r="AY3" s="123"/>
      <c r="AZ3" s="123"/>
      <c r="BA3" s="123"/>
      <c r="BB3" s="123"/>
    </row>
    <row r="4" spans="1:54" ht="12.95" customHeight="1" x14ac:dyDescent="0.2">
      <c r="B4" s="128" t="str">
        <f>"28"&amp;MID(Planas!C7,3,1)&amp;"_"&amp;LEFT(Planas!H5,3)&amp;LEFT(Planas!C5,1)</f>
        <v>28_</v>
      </c>
      <c r="C4" s="129">
        <f>Planas!C7</f>
        <v>0</v>
      </c>
      <c r="D4" s="128" t="str">
        <f>Planas!H5&amp;" "&amp;Planas!C5</f>
        <v xml:space="preserve"> </v>
      </c>
      <c r="E4" s="127" t="str">
        <f>IF(Planas!R12,Planas!H12,"")</f>
        <v/>
      </c>
      <c r="F4" s="127" t="str">
        <f>IF(Planas!S12,Planas!H12,"")</f>
        <v/>
      </c>
      <c r="G4" s="127" t="str">
        <f>IF(Planas!R13,Planas!H13,"")</f>
        <v/>
      </c>
      <c r="H4" s="127" t="str">
        <f>IF(Planas!S13,Planas!H13,"")</f>
        <v/>
      </c>
      <c r="I4" s="127" t="str">
        <f>Planas!H14</f>
        <v/>
      </c>
      <c r="J4" s="127" t="str">
        <f>Planas!H19</f>
        <v/>
      </c>
      <c r="K4" s="127" t="str">
        <f>Planas!H20</f>
        <v/>
      </c>
      <c r="L4" s="127" t="str">
        <f>Planas!H21</f>
        <v/>
      </c>
      <c r="M4" s="127" t="str">
        <f>Planas!H22</f>
        <v/>
      </c>
      <c r="N4" s="127" t="str">
        <f>Planas!H23</f>
        <v/>
      </c>
      <c r="O4" s="127" t="str">
        <f>Planas!H24</f>
        <v/>
      </c>
      <c r="P4" s="127" t="str">
        <f>Planas!H25</f>
        <v/>
      </c>
      <c r="Q4" s="127" t="str">
        <f>Planas!H26</f>
        <v/>
      </c>
      <c r="R4" s="127" t="str">
        <f>Planas!H27</f>
        <v/>
      </c>
      <c r="S4" s="127" t="str">
        <f>Planas!H28</f>
        <v/>
      </c>
      <c r="T4" s="127" t="str">
        <f>Planas!H29</f>
        <v/>
      </c>
      <c r="U4" s="127" t="str">
        <f>Planas!H30</f>
        <v/>
      </c>
      <c r="V4" s="127" t="str">
        <f>Planas!H31</f>
        <v/>
      </c>
      <c r="W4" s="127" t="str">
        <f>Planas!H32</f>
        <v/>
      </c>
      <c r="X4" s="127" t="str">
        <f>Planas!H33</f>
        <v/>
      </c>
      <c r="Y4" s="127" t="str">
        <f>Planas!H34</f>
        <v/>
      </c>
      <c r="Z4" s="127" t="str">
        <f>Planas!H35</f>
        <v/>
      </c>
      <c r="AA4" s="127" t="str">
        <f>Planas!H36</f>
        <v/>
      </c>
      <c r="AB4" s="127" t="str">
        <f>Planas!H37</f>
        <v/>
      </c>
      <c r="AC4" s="127" t="str">
        <f>Planas!H42</f>
        <v/>
      </c>
      <c r="AD4" s="127" t="str">
        <f>Planas!H43</f>
        <v/>
      </c>
      <c r="AE4" s="127" t="str">
        <f>Planas!H44</f>
        <v/>
      </c>
      <c r="AF4" s="127" t="str">
        <f>Planas!H45</f>
        <v/>
      </c>
      <c r="AG4" s="127" t="str">
        <f>Planas!H46</f>
        <v/>
      </c>
      <c r="AH4" s="127" t="str">
        <f>Planas!H47</f>
        <v/>
      </c>
      <c r="AI4" s="127" t="str">
        <f>Planas!H48</f>
        <v/>
      </c>
      <c r="AJ4" s="143" t="str">
        <f>Planas!H53</f>
        <v/>
      </c>
      <c r="AK4" s="143" t="str">
        <f>Planas!H54</f>
        <v/>
      </c>
      <c r="AL4" s="143" t="str">
        <f>Planas!H55</f>
        <v/>
      </c>
      <c r="AM4" s="143" t="str">
        <f>Planas!H56</f>
        <v/>
      </c>
      <c r="AN4" s="143" t="str">
        <f>Planas!H57</f>
        <v/>
      </c>
      <c r="AO4" s="143" t="str">
        <f>Planas!H58</f>
        <v/>
      </c>
      <c r="AP4" s="143" t="str">
        <f>Planas!H59</f>
        <v/>
      </c>
      <c r="AQ4" s="127">
        <f>SUM(E4:AP4)</f>
        <v>0</v>
      </c>
      <c r="AR4" s="128">
        <f>Planas!H7</f>
        <v>0</v>
      </c>
    </row>
    <row r="5" spans="1:54" ht="12.95" customHeight="1" x14ac:dyDescent="0.2">
      <c r="G5" s="125"/>
      <c r="H5" s="125"/>
      <c r="I5" s="125"/>
    </row>
  </sheetData>
  <mergeCells count="4">
    <mergeCell ref="AC2:AI2"/>
    <mergeCell ref="AJ2:AP2"/>
    <mergeCell ref="E2:I2"/>
    <mergeCell ref="J2:AB2"/>
  </mergeCells>
  <phoneticPr fontId="1" type="noConversion"/>
  <pageMargins left="0.27559055118110237" right="0.27559055118110237" top="0.78740157480314965" bottom="0.78740157480314965" header="0" footer="0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Planas</vt:lpstr>
      <vt:lpstr>Pamokos</vt:lpstr>
      <vt:lpstr>Planas!Print_Area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Vaidilute</dc:creator>
  <cp:lastModifiedBy>„Windows“ vartotojas</cp:lastModifiedBy>
  <cp:lastPrinted>2026-02-13T06:19:14Z</cp:lastPrinted>
  <dcterms:created xsi:type="dcterms:W3CDTF">2010-02-12T08:48:25Z</dcterms:created>
  <dcterms:modified xsi:type="dcterms:W3CDTF">2026-02-13T06:19:24Z</dcterms:modified>
</cp:coreProperties>
</file>